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vovse\Desktop\"/>
    </mc:Choice>
  </mc:AlternateContent>
  <xr:revisionPtr revIDLastSave="0" documentId="13_ncr:1_{13A0F7A6-1CF0-40CB-B76B-A24EF8F488EA}" xr6:coauthVersionLast="47" xr6:coauthVersionMax="47" xr10:uidLastSave="{00000000-0000-0000-0000-000000000000}"/>
  <bookViews>
    <workbookView xWindow="-120" yWindow="-120" windowWidth="29040" windowHeight="15720" activeTab="4" xr2:uid="{9F86D29A-594A-47CA-8412-DCF369A3DD5A}"/>
  </bookViews>
  <sheets>
    <sheet name="Overview" sheetId="1" r:id="rId1"/>
    <sheet name="Substitution Rates" sheetId="4" r:id="rId2"/>
    <sheet name="Annualized Emissions" sheetId="7" r:id="rId3"/>
    <sheet name="Industry Data" sheetId="3" r:id="rId4"/>
    <sheet name="Downstream EFs" sheetId="2" r:id="rId5"/>
    <sheet name="Multitype Fuels" sheetId="6" r:id="rId6"/>
    <sheet name="Conversion Factors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7" l="1"/>
  <c r="B103" i="7"/>
  <c r="D5" i="1"/>
  <c r="P5" i="1" s="1"/>
  <c r="E5" i="1"/>
  <c r="F5" i="1"/>
  <c r="P4" i="1"/>
  <c r="P6" i="1"/>
  <c r="P7" i="1"/>
  <c r="P8" i="1"/>
  <c r="P3" i="1"/>
  <c r="D11" i="6"/>
  <c r="C11" i="6"/>
  <c r="B11" i="6"/>
  <c r="D6" i="6"/>
  <c r="E5" i="2" s="1"/>
  <c r="C6" i="6"/>
  <c r="B6" i="6"/>
  <c r="C5" i="2" s="1"/>
  <c r="B16" i="2"/>
  <c r="D14" i="2"/>
  <c r="E14" i="2"/>
  <c r="C14" i="2"/>
  <c r="D5" i="2"/>
  <c r="C16" i="2" l="1"/>
  <c r="E16" i="2"/>
  <c r="D16" i="2"/>
  <c r="K3" i="1" s="1"/>
  <c r="L4" i="1"/>
  <c r="K4" i="1"/>
  <c r="J4" i="1"/>
  <c r="E5" i="4"/>
  <c r="E3" i="4"/>
  <c r="G4" i="1"/>
  <c r="M4" i="1" s="1"/>
  <c r="I3" i="1"/>
  <c r="G3" i="1"/>
  <c r="B26" i="2"/>
  <c r="D26" i="2" s="1"/>
  <c r="I4" i="1"/>
  <c r="O4" i="1" s="1"/>
  <c r="H4" i="1"/>
  <c r="N4" i="1" s="1"/>
  <c r="H3" i="1"/>
  <c r="F5" i="4"/>
  <c r="F4" i="4"/>
  <c r="F3" i="4"/>
  <c r="E4" i="4"/>
  <c r="D3" i="7" l="1"/>
  <c r="D7" i="7"/>
  <c r="D11" i="7"/>
  <c r="D15" i="7"/>
  <c r="D19" i="7"/>
  <c r="D23" i="7"/>
  <c r="D27" i="7"/>
  <c r="D31" i="7"/>
  <c r="D35" i="7"/>
  <c r="D39" i="7"/>
  <c r="D43" i="7"/>
  <c r="D47" i="7"/>
  <c r="D51" i="7"/>
  <c r="D55" i="7"/>
  <c r="D59" i="7"/>
  <c r="D63" i="7"/>
  <c r="D67" i="7"/>
  <c r="D71" i="7"/>
  <c r="D75" i="7"/>
  <c r="D79" i="7"/>
  <c r="D83" i="7"/>
  <c r="D87" i="7"/>
  <c r="D91" i="7"/>
  <c r="D95" i="7"/>
  <c r="D99" i="7"/>
  <c r="D4" i="7"/>
  <c r="D8" i="7"/>
  <c r="D12" i="7"/>
  <c r="D16" i="7"/>
  <c r="D20" i="7"/>
  <c r="D24" i="7"/>
  <c r="D28" i="7"/>
  <c r="D32" i="7"/>
  <c r="D36" i="7"/>
  <c r="D40" i="7"/>
  <c r="D44" i="7"/>
  <c r="D48" i="7"/>
  <c r="D52" i="7"/>
  <c r="D56" i="7"/>
  <c r="D60" i="7"/>
  <c r="D64" i="7"/>
  <c r="D68" i="7"/>
  <c r="D72" i="7"/>
  <c r="D76" i="7"/>
  <c r="D80" i="7"/>
  <c r="D84" i="7"/>
  <c r="D88" i="7"/>
  <c r="D92" i="7"/>
  <c r="D96" i="7"/>
  <c r="D100" i="7"/>
  <c r="D5" i="7"/>
  <c r="D9" i="7"/>
  <c r="D13" i="7"/>
  <c r="D17" i="7"/>
  <c r="D21" i="7"/>
  <c r="D25" i="7"/>
  <c r="D29" i="7"/>
  <c r="D33" i="7"/>
  <c r="D37" i="7"/>
  <c r="D41" i="7"/>
  <c r="D45" i="7"/>
  <c r="D49" i="7"/>
  <c r="D53" i="7"/>
  <c r="D57" i="7"/>
  <c r="D61" i="7"/>
  <c r="D65" i="7"/>
  <c r="D69" i="7"/>
  <c r="D73" i="7"/>
  <c r="D77" i="7"/>
  <c r="D81" i="7"/>
  <c r="D85" i="7"/>
  <c r="D89" i="7"/>
  <c r="D93" i="7"/>
  <c r="D97" i="7"/>
  <c r="D101" i="7"/>
  <c r="D82" i="7"/>
  <c r="D94" i="7"/>
  <c r="D102" i="7"/>
  <c r="D6" i="7"/>
  <c r="D10" i="7"/>
  <c r="D14" i="7"/>
  <c r="D18" i="7"/>
  <c r="D22" i="7"/>
  <c r="D26" i="7"/>
  <c r="D30" i="7"/>
  <c r="D34" i="7"/>
  <c r="D38" i="7"/>
  <c r="D42" i="7"/>
  <c r="D46" i="7"/>
  <c r="D50" i="7"/>
  <c r="D54" i="7"/>
  <c r="D58" i="7"/>
  <c r="D62" i="7"/>
  <c r="D66" i="7"/>
  <c r="D70" i="7"/>
  <c r="D74" i="7"/>
  <c r="D78" i="7"/>
  <c r="D86" i="7"/>
  <c r="D90" i="7"/>
  <c r="D98" i="7"/>
  <c r="E3" i="7"/>
  <c r="E35" i="7"/>
  <c r="E67" i="7"/>
  <c r="E71" i="7"/>
  <c r="E79" i="7"/>
  <c r="E83" i="7"/>
  <c r="E87" i="7"/>
  <c r="E95" i="7"/>
  <c r="E7" i="7"/>
  <c r="E11" i="7"/>
  <c r="E15" i="7"/>
  <c r="E19" i="7"/>
  <c r="E23" i="7"/>
  <c r="E27" i="7"/>
  <c r="E31" i="7"/>
  <c r="E39" i="7"/>
  <c r="E43" i="7"/>
  <c r="E47" i="7"/>
  <c r="E51" i="7"/>
  <c r="E55" i="7"/>
  <c r="E59" i="7"/>
  <c r="E63" i="7"/>
  <c r="E4" i="7"/>
  <c r="E8" i="7"/>
  <c r="E12" i="7"/>
  <c r="E16" i="7"/>
  <c r="E20" i="7"/>
  <c r="E24" i="7"/>
  <c r="E28" i="7"/>
  <c r="E32" i="7"/>
  <c r="E36" i="7"/>
  <c r="E40" i="7"/>
  <c r="E44" i="7"/>
  <c r="E48" i="7"/>
  <c r="E52" i="7"/>
  <c r="E56" i="7"/>
  <c r="E60" i="7"/>
  <c r="E64" i="7"/>
  <c r="E68" i="7"/>
  <c r="E72" i="7"/>
  <c r="E76" i="7"/>
  <c r="E80" i="7"/>
  <c r="E84" i="7"/>
  <c r="E88" i="7"/>
  <c r="E92" i="7"/>
  <c r="E96" i="7"/>
  <c r="E100" i="7"/>
  <c r="E5" i="7"/>
  <c r="E9" i="7"/>
  <c r="E13" i="7"/>
  <c r="E17" i="7"/>
  <c r="E21" i="7"/>
  <c r="E25" i="7"/>
  <c r="E29" i="7"/>
  <c r="E33" i="7"/>
  <c r="E37" i="7"/>
  <c r="E41" i="7"/>
  <c r="E45" i="7"/>
  <c r="E49" i="7"/>
  <c r="E53" i="7"/>
  <c r="E57" i="7"/>
  <c r="E61" i="7"/>
  <c r="E65" i="7"/>
  <c r="E69" i="7"/>
  <c r="E73" i="7"/>
  <c r="E77" i="7"/>
  <c r="E81" i="7"/>
  <c r="E85" i="7"/>
  <c r="E89" i="7"/>
  <c r="E93" i="7"/>
  <c r="E97" i="7"/>
  <c r="E101" i="7"/>
  <c r="E99" i="7"/>
  <c r="E102" i="7"/>
  <c r="E6" i="7"/>
  <c r="E10" i="7"/>
  <c r="E14" i="7"/>
  <c r="E18" i="7"/>
  <c r="E22" i="7"/>
  <c r="E26" i="7"/>
  <c r="E30" i="7"/>
  <c r="E34" i="7"/>
  <c r="E38" i="7"/>
  <c r="E42" i="7"/>
  <c r="E46" i="7"/>
  <c r="E50" i="7"/>
  <c r="E54" i="7"/>
  <c r="E58" i="7"/>
  <c r="E62" i="7"/>
  <c r="E66" i="7"/>
  <c r="E70" i="7"/>
  <c r="E74" i="7"/>
  <c r="E78" i="7"/>
  <c r="E82" i="7"/>
  <c r="E86" i="7"/>
  <c r="E90" i="7"/>
  <c r="E94" i="7"/>
  <c r="E98" i="7"/>
  <c r="E75" i="7"/>
  <c r="E91" i="7"/>
  <c r="F27" i="7"/>
  <c r="F51" i="7"/>
  <c r="F79" i="7"/>
  <c r="F87" i="7"/>
  <c r="F35" i="7"/>
  <c r="F63" i="7"/>
  <c r="F43" i="7"/>
  <c r="F39" i="7"/>
  <c r="F4" i="7"/>
  <c r="F8" i="7"/>
  <c r="F12" i="7"/>
  <c r="F16" i="7"/>
  <c r="F20" i="7"/>
  <c r="F24" i="7"/>
  <c r="F28" i="7"/>
  <c r="F32" i="7"/>
  <c r="F36" i="7"/>
  <c r="F40" i="7"/>
  <c r="F44" i="7"/>
  <c r="F48" i="7"/>
  <c r="F52" i="7"/>
  <c r="F56" i="7"/>
  <c r="F60" i="7"/>
  <c r="F64" i="7"/>
  <c r="F68" i="7"/>
  <c r="F72" i="7"/>
  <c r="F76" i="7"/>
  <c r="F80" i="7"/>
  <c r="F84" i="7"/>
  <c r="F88" i="7"/>
  <c r="F92" i="7"/>
  <c r="F96" i="7"/>
  <c r="F100" i="7"/>
  <c r="F47" i="7"/>
  <c r="F83" i="7"/>
  <c r="F19" i="7"/>
  <c r="F75" i="7"/>
  <c r="F11" i="7"/>
  <c r="F67" i="7"/>
  <c r="F5" i="7"/>
  <c r="F9" i="7"/>
  <c r="F13" i="7"/>
  <c r="F17" i="7"/>
  <c r="F21" i="7"/>
  <c r="F25" i="7"/>
  <c r="F29" i="7"/>
  <c r="F33" i="7"/>
  <c r="F37" i="7"/>
  <c r="F41" i="7"/>
  <c r="F45" i="7"/>
  <c r="F49" i="7"/>
  <c r="F53" i="7"/>
  <c r="F57" i="7"/>
  <c r="F61" i="7"/>
  <c r="F65" i="7"/>
  <c r="F69" i="7"/>
  <c r="F73" i="7"/>
  <c r="F77" i="7"/>
  <c r="F81" i="7"/>
  <c r="F85" i="7"/>
  <c r="F89" i="7"/>
  <c r="F93" i="7"/>
  <c r="F97" i="7"/>
  <c r="F101" i="7"/>
  <c r="F23" i="7"/>
  <c r="F71" i="7"/>
  <c r="F7" i="7"/>
  <c r="F95" i="7"/>
  <c r="F15" i="7"/>
  <c r="F55" i="7"/>
  <c r="F91" i="7"/>
  <c r="F6" i="7"/>
  <c r="F10" i="7"/>
  <c r="F14" i="7"/>
  <c r="F18" i="7"/>
  <c r="F22" i="7"/>
  <c r="F26" i="7"/>
  <c r="F30" i="7"/>
  <c r="F34" i="7"/>
  <c r="F38" i="7"/>
  <c r="F42" i="7"/>
  <c r="F46" i="7"/>
  <c r="F50" i="7"/>
  <c r="F54" i="7"/>
  <c r="F58" i="7"/>
  <c r="F62" i="7"/>
  <c r="F66" i="7"/>
  <c r="F70" i="7"/>
  <c r="F74" i="7"/>
  <c r="F78" i="7"/>
  <c r="F82" i="7"/>
  <c r="F86" i="7"/>
  <c r="F90" i="7"/>
  <c r="F94" i="7"/>
  <c r="F98" i="7"/>
  <c r="F102" i="7"/>
  <c r="F3" i="7"/>
  <c r="F31" i="7"/>
  <c r="F59" i="7"/>
  <c r="F99" i="7"/>
  <c r="Q3" i="1"/>
  <c r="C26" i="2"/>
  <c r="H5" i="1"/>
  <c r="N3" i="1"/>
  <c r="K5" i="1"/>
  <c r="I5" i="1"/>
  <c r="G5" i="1"/>
  <c r="Q4" i="1"/>
  <c r="S4" i="1" s="1"/>
  <c r="R4" i="1"/>
  <c r="K7" i="1"/>
  <c r="K6" i="1"/>
  <c r="I6" i="1"/>
  <c r="G6" i="1"/>
  <c r="H6" i="1"/>
  <c r="I7" i="1"/>
  <c r="H7" i="1"/>
  <c r="G7" i="1"/>
  <c r="L3" i="1"/>
  <c r="O3" i="1" s="1"/>
  <c r="J3" i="1"/>
  <c r="J5" i="1" s="1"/>
  <c r="E26" i="2"/>
  <c r="F103" i="7" l="1"/>
  <c r="E103" i="7"/>
  <c r="D103" i="7"/>
  <c r="Q5" i="1"/>
  <c r="N5" i="1"/>
  <c r="N7" i="1"/>
  <c r="M5" i="1"/>
  <c r="N6" i="1"/>
  <c r="M3" i="1"/>
  <c r="H8" i="1"/>
  <c r="G8" i="1"/>
  <c r="K8" i="1"/>
  <c r="L5" i="1"/>
  <c r="O5" i="1" s="1"/>
  <c r="I8" i="1"/>
  <c r="Q7" i="1"/>
  <c r="R3" i="1"/>
  <c r="Q6" i="1"/>
  <c r="L7" i="1"/>
  <c r="O7" i="1" s="1"/>
  <c r="J7" i="1"/>
  <c r="M7" i="1" s="1"/>
  <c r="J6" i="1"/>
  <c r="M6" i="1" s="1"/>
  <c r="L6" i="1"/>
  <c r="O6" i="1" s="1"/>
  <c r="N8" i="1" l="1"/>
  <c r="R5" i="1"/>
  <c r="S5" i="1" s="1"/>
  <c r="S3" i="1"/>
  <c r="Q8" i="1"/>
  <c r="J8" i="1"/>
  <c r="M8" i="1" s="1"/>
  <c r="L8" i="1"/>
  <c r="O8" i="1" s="1"/>
  <c r="R7" i="1"/>
  <c r="S7" i="1" s="1"/>
  <c r="R6" i="1"/>
  <c r="S6" i="1" s="1"/>
  <c r="R8" i="1" l="1"/>
  <c r="S8" i="1" s="1"/>
</calcChain>
</file>

<file path=xl/sharedStrings.xml><?xml version="1.0" encoding="utf-8"?>
<sst xmlns="http://schemas.openxmlformats.org/spreadsheetml/2006/main" count="113" uniqueCount="98">
  <si>
    <t>Oil</t>
  </si>
  <si>
    <t>Asphalt/Road Oil</t>
  </si>
  <si>
    <t>Aviation Gasoline</t>
  </si>
  <si>
    <t>Distilate Fuel Oil</t>
  </si>
  <si>
    <t>Jet Fuel</t>
  </si>
  <si>
    <t>Kerosene</t>
  </si>
  <si>
    <t>Propane</t>
  </si>
  <si>
    <t>Propylene</t>
  </si>
  <si>
    <t>HGL</t>
  </si>
  <si>
    <t>Lubricants</t>
  </si>
  <si>
    <t>Motor Gasoline</t>
  </si>
  <si>
    <t>Residual Fuel Oil</t>
  </si>
  <si>
    <t>Other</t>
  </si>
  <si>
    <t>Natural Gas</t>
  </si>
  <si>
    <t>Coal</t>
  </si>
  <si>
    <t>Weighted Average</t>
  </si>
  <si>
    <t>Industrial Coking</t>
  </si>
  <si>
    <t>Industrial Sector</t>
  </si>
  <si>
    <t>Electric Power Sector</t>
  </si>
  <si>
    <t>Commericial Sector</t>
  </si>
  <si>
    <t>Distilate Fuel Oil 1</t>
  </si>
  <si>
    <t>Distilate Fuel Oil 2</t>
  </si>
  <si>
    <t>Distilate Fuel Oil Average</t>
  </si>
  <si>
    <t>Petroleum Coke</t>
  </si>
  <si>
    <t>Distilate Fuel Oil 4</t>
  </si>
  <si>
    <t>Residual Fuel Oil 5</t>
  </si>
  <si>
    <t>Residual Fuel Oil 6</t>
  </si>
  <si>
    <t>Residual Fuel Oil Average</t>
  </si>
  <si>
    <t>CO2, Midstream (Metric Tons)</t>
  </si>
  <si>
    <t>CH4, Midstream (Metric Tons)</t>
  </si>
  <si>
    <t>N2O, Midstream (Metric Tons)</t>
  </si>
  <si>
    <t>CO2, Downstream (Metric Tons)</t>
  </si>
  <si>
    <t>CH4, Downstream (Metric Tons)</t>
  </si>
  <si>
    <t>N2O, Downstream (Metric Tons)</t>
  </si>
  <si>
    <t>CO2, Total (Metric Tons)</t>
  </si>
  <si>
    <t>CH4, Total (Metric Tons)</t>
  </si>
  <si>
    <t>N2O, Total (Metric Tons)</t>
  </si>
  <si>
    <t>Midstream in CO2e (Metric Tons)</t>
  </si>
  <si>
    <t>Downstream in CO2e (Metric Tons)</t>
  </si>
  <si>
    <t>Total  in CO2e (Metric Tons)</t>
  </si>
  <si>
    <t>Substitute Sources</t>
  </si>
  <si>
    <t>CO2 (Millions of Metric Tons)</t>
  </si>
  <si>
    <t>CH4 (Millions of Metric Tons)</t>
  </si>
  <si>
    <t>N2O (Millions of Metric Tons)</t>
  </si>
  <si>
    <t>Not Combusted (Percent)</t>
  </si>
  <si>
    <t>National Production (1000s of bbls, millions of cubic feet, thousands of short tons)</t>
  </si>
  <si>
    <t>Column1</t>
  </si>
  <si>
    <t>Oil Products</t>
  </si>
  <si>
    <t>Production (thousands of bbls per day)</t>
  </si>
  <si>
    <t>CO2 (kg/gallon)</t>
  </si>
  <si>
    <t>CH4 (kg/gallon)</t>
  </si>
  <si>
    <t>N2O (kg/gallon)</t>
  </si>
  <si>
    <t>Multitype Fuel</t>
  </si>
  <si>
    <t>Natural Gas Product</t>
  </si>
  <si>
    <t>CO2 (kg/thousands cubic feet)</t>
  </si>
  <si>
    <t>CH4 (kg/thousands cubic feet)</t>
  </si>
  <si>
    <t>N2O (kg/thousands cubic feet)</t>
  </si>
  <si>
    <t>Coal Products</t>
  </si>
  <si>
    <t>CO2 (kg/short ton)</t>
  </si>
  <si>
    <t>CH4 (kg/short ton)</t>
  </si>
  <si>
    <t>N2O (kg/short ton)</t>
  </si>
  <si>
    <t>Conversion</t>
  </si>
  <si>
    <t>Fuel</t>
  </si>
  <si>
    <t>Oil Substitutions</t>
  </si>
  <si>
    <t>Oil Production</t>
  </si>
  <si>
    <t>Gas Production</t>
  </si>
  <si>
    <t>Total Production</t>
  </si>
  <si>
    <t>Gas Substitutions</t>
  </si>
  <si>
    <t>Total Substitutions</t>
  </si>
  <si>
    <t>N/A</t>
  </si>
  <si>
    <t>Oil Production Substitutes (bbls, mcf, short tons)</t>
  </si>
  <si>
    <t>Natural Gas Substitutes (bbls, mcf, short tons)</t>
  </si>
  <si>
    <t>Natural Gas Production Substitutes (Percent)</t>
  </si>
  <si>
    <t>Oil Production Substitutes (Percent)</t>
  </si>
  <si>
    <t>1 short ton coal to BTUs</t>
  </si>
  <si>
    <t>1 natural gas mcf to BTUs</t>
  </si>
  <si>
    <t>1 oil bbl to BTUs</t>
  </si>
  <si>
    <t>1 kg to metric tons</t>
  </si>
  <si>
    <t>1 bbl to gallons</t>
  </si>
  <si>
    <t>CO2 to 100-year AR6 CO2e</t>
  </si>
  <si>
    <t>CH4 to 100-year AR6 CO2e</t>
  </si>
  <si>
    <t>N2O to 100-year AR6 CO2e</t>
  </si>
  <si>
    <t>Value</t>
  </si>
  <si>
    <t>CO2, Upstream (Metric Tons)</t>
  </si>
  <si>
    <t>CH4, Upstream (Metric Tons)</t>
  </si>
  <si>
    <t>N2O, Upstream (Metric Tons)</t>
  </si>
  <si>
    <t>Upstream in CO2e (Metric Tons)</t>
  </si>
  <si>
    <t>Production (thousands of cubic feet)</t>
  </si>
  <si>
    <t>Production (thousands of short tons)</t>
  </si>
  <si>
    <t>Processing Gain (Ratio)</t>
  </si>
  <si>
    <t>Oil Production (bbls)</t>
  </si>
  <si>
    <t>Production (bbls, MCF)</t>
  </si>
  <si>
    <t>Gas Production (MCF)</t>
  </si>
  <si>
    <t>CO2 (Metric Tons)</t>
  </si>
  <si>
    <t>CH4 (Metric Tons)</t>
  </si>
  <si>
    <t>Year</t>
  </si>
  <si>
    <t>Total</t>
  </si>
  <si>
    <t>N2O (Metric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</si>
</sst>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43" fontId="2" fillId="0" borderId="0" xfId="0" applyNumberFormat="1" applyFont="1"/>
    <xf numFmtId="164" fontId="2" fillId="3" borderId="4" xfId="1" applyNumberFormat="1" applyFont="1" applyFill="1" applyBorder="1"/>
    <xf numFmtId="164" fontId="2" fillId="0" borderId="4" xfId="1" applyNumberFormat="1" applyFont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3" fillId="2" borderId="0" xfId="0" applyFont="1" applyFill="1" applyBorder="1"/>
    <xf numFmtId="0" fontId="4" fillId="0" borderId="0" xfId="0" applyFont="1" applyFill="1"/>
    <xf numFmtId="0" fontId="4" fillId="0" borderId="0" xfId="0" applyFont="1" applyFill="1" applyAlignment="1"/>
    <xf numFmtId="0" fontId="5" fillId="0" borderId="3" xfId="0" applyFont="1" applyFill="1" applyBorder="1"/>
    <xf numFmtId="0" fontId="5" fillId="0" borderId="5" xfId="0" applyFont="1" applyFill="1" applyBorder="1"/>
    <xf numFmtId="0" fontId="4" fillId="0" borderId="3" xfId="0" applyFont="1" applyFill="1" applyBorder="1"/>
    <xf numFmtId="164" fontId="4" fillId="0" borderId="4" xfId="1" applyNumberFormat="1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5" fillId="0" borderId="0" xfId="0" applyFont="1" applyFill="1" applyBorder="1"/>
    <xf numFmtId="164" fontId="4" fillId="0" borderId="4" xfId="0" applyNumberFormat="1" applyFont="1" applyFill="1" applyBorder="1"/>
    <xf numFmtId="0" fontId="2" fillId="3" borderId="5" xfId="0" applyFont="1" applyFill="1" applyBorder="1"/>
    <xf numFmtId="0" fontId="2" fillId="0" borderId="5" xfId="0" applyFont="1" applyBorder="1"/>
    <xf numFmtId="0" fontId="3" fillId="2" borderId="6" xfId="0" applyFont="1" applyFill="1" applyBorder="1"/>
    <xf numFmtId="165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4" fontId="0" fillId="0" borderId="0" xfId="0" applyNumberFormat="1"/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39C06D-3C94-491D-9716-FC9AAABD2DCD}" name="Table2" displayName="Table2" ref="B2:S8" totalsRowShown="0" headerRowDxfId="74" dataDxfId="73" tableBorderDxfId="72" dataCellStyle="Comma">
  <autoFilter ref="B2:S8" xr:uid="{2C39C06D-3C94-491D-9716-FC9AAABD2DCD}"/>
  <tableColumns count="18">
    <tableColumn id="1" xr3:uid="{48C8D077-38E5-468C-A37E-55002B49CB1C}" name="Fuel" dataDxfId="71"/>
    <tableColumn id="2" xr3:uid="{039C57A9-C23B-4337-863B-F86327FB3665}" name="Production (bbls, MCF)" dataDxfId="70"/>
    <tableColumn id="17" xr3:uid="{EA79DF77-996D-4CAD-977E-3F1F2AB2B6A2}" name="CO2, Upstream (Metric Tons)" dataDxfId="69"/>
    <tableColumn id="16" xr3:uid="{D3E5C25F-CC73-47AA-8FB9-C056D7C59BE5}" name="CH4, Upstream (Metric Tons)" dataDxfId="68"/>
    <tableColumn id="15" xr3:uid="{092401B6-94C5-4FF4-A5F4-F6E714C75110}" name="N2O, Upstream (Metric Tons)" dataDxfId="67"/>
    <tableColumn id="3" xr3:uid="{F858D9E7-DD2B-409C-BD7C-A523BA9E1B7A}" name="CO2, Midstream (Metric Tons)" dataDxfId="66" dataCellStyle="Comma"/>
    <tableColumn id="4" xr3:uid="{9217EA3C-2B9B-4777-8CB3-123ADF405905}" name="CH4, Midstream (Metric Tons)" dataDxfId="65" dataCellStyle="Comma"/>
    <tableColumn id="5" xr3:uid="{D3F66B41-37A6-4498-8541-3B12ABF440E7}" name="N2O, Midstream (Metric Tons)" dataDxfId="64" dataCellStyle="Comma"/>
    <tableColumn id="6" xr3:uid="{852432D7-0BC0-4320-BB98-B448FF2C194F}" name="CO2, Downstream (Metric Tons)" dataDxfId="63" dataCellStyle="Comma"/>
    <tableColumn id="7" xr3:uid="{7206DFB2-1542-4617-AE44-5C6B864C9511}" name="CH4, Downstream (Metric Tons)" dataDxfId="62" dataCellStyle="Comma"/>
    <tableColumn id="8" xr3:uid="{CA31009B-8350-4D67-8208-261503355F0D}" name="N2O, Downstream (Metric Tons)" dataDxfId="61" dataCellStyle="Comma"/>
    <tableColumn id="9" xr3:uid="{1EFCE0A4-1584-4344-BA4E-91F427E8D861}" name="CO2, Total (Metric Tons)" dataDxfId="60" dataCellStyle="Comma">
      <calculatedColumnFormula>D3+G3+J3</calculatedColumnFormula>
    </tableColumn>
    <tableColumn id="10" xr3:uid="{5811DEA1-15E9-4071-B65C-AC0EA78CA5B7}" name="CH4, Total (Metric Tons)" dataDxfId="59" dataCellStyle="Comma">
      <calculatedColumnFormula>E3+H3+K3</calculatedColumnFormula>
    </tableColumn>
    <tableColumn id="11" xr3:uid="{384C297E-AC1A-433B-8D9A-16FCA119AC73}" name="N2O, Total (Metric Tons)" dataDxfId="58" dataCellStyle="Comma">
      <calculatedColumnFormula>F3+I3+L3</calculatedColumnFormula>
    </tableColumn>
    <tableColumn id="18" xr3:uid="{0A26D2E7-DC3E-4CB2-844D-66455F45A462}" name="Upstream in CO2e (Metric Tons)" dataDxfId="57" dataCellStyle="Comma">
      <calculatedColumnFormula>D3+E3*'Conversion Factors'!C8+F3*'Conversion Factors'!C9</calculatedColumnFormula>
    </tableColumn>
    <tableColumn id="12" xr3:uid="{31A4275C-8351-4115-844D-2649A893FE9B}" name="Midstream in CO2e (Metric Tons)" dataDxfId="56" dataCellStyle="Comma"/>
    <tableColumn id="13" xr3:uid="{C2F0DF49-6FA9-4A60-8264-07E380532A27}" name="Downstream in CO2e (Metric Tons)" dataDxfId="55" dataCellStyle="Comma"/>
    <tableColumn id="14" xr3:uid="{6DED8634-24E0-43B0-AA4A-144343A559B1}" name="Total  in CO2e (Metric Tons)" dataDxfId="54" dataCellStyle="Comma">
      <calculatedColumnFormula>P3+Q3+R3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6817AA-BA6C-4E0C-B64B-19A191740DB1}" name="Table4" displayName="Table4" ref="B1:C9" totalsRowShown="0" headerRowDxfId="4" dataDxfId="3" tableBorderDxfId="2">
  <autoFilter ref="B1:C9" xr:uid="{EF6817AA-BA6C-4E0C-B64B-19A191740DB1}"/>
  <tableColumns count="2">
    <tableColumn id="1" xr3:uid="{8D8C0C6A-D759-48C1-8982-70A2E3CD1CD2}" name="Conversion" dataDxfId="1"/>
    <tableColumn id="2" xr3:uid="{B2177418-792B-427E-AE62-0BBF8F7709C2}" name="Valu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45EFC6-8E29-4804-8500-C25B862DCD6E}" name="Table3" displayName="Table3" ref="B2:F5" totalsRowShown="0" headerRowDxfId="53" tableBorderDxfId="52">
  <autoFilter ref="B2:F5" xr:uid="{F745EFC6-8E29-4804-8500-C25B862DCD6E}"/>
  <tableColumns count="5">
    <tableColumn id="1" xr3:uid="{29751FA6-1655-4CC1-B58D-CAA38411B233}" name="Substitute Sources"/>
    <tableColumn id="2" xr3:uid="{66185A2E-0EF5-4085-8892-B59195358883}" name="Oil Production Substitutes (Percent)"/>
    <tableColumn id="3" xr3:uid="{B65240FB-B41A-4918-B849-2D3E12BDB304}" name="Natural Gas Production Substitutes (Percent)"/>
    <tableColumn id="4" xr3:uid="{9ABEAFC3-9186-4B4A-BC2F-B547B9E7402E}" name="Oil Production Substitutes (bbls, mcf, short tons)"/>
    <tableColumn id="5" xr3:uid="{C2451919-6BC9-4E58-B0F6-294ACC07DB79}" name="Natural Gas Substitutes (bbls, mcf, short tons)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461AD6-95AC-46C7-AB6C-68296C86C3B1}" name="Table5" displayName="Table5" ref="A2:F103" totalsRowShown="0">
  <autoFilter ref="A2:F103" xr:uid="{28461AD6-95AC-46C7-AB6C-68296C86C3B1}"/>
  <tableColumns count="6">
    <tableColumn id="1" xr3:uid="{F31DBF60-07DA-4133-BFB5-9BD3FFCE8D60}" name="Year"/>
    <tableColumn id="2" xr3:uid="{C9E826EC-B0DE-4103-BAD7-0B898B346510}" name="Oil Production (bbls)" dataDxfId="51" dataCellStyle="Comma"/>
    <tableColumn id="3" xr3:uid="{CC10BCA4-4B0C-48F0-A7D3-3E7642E63FB9}" name="Gas Production (MCF)" dataDxfId="50" dataCellStyle="Comma"/>
    <tableColumn id="4" xr3:uid="{6C4DC361-DF6C-403C-99F0-1B599C8C9F73}" name="CO2 (Metric Tons)" dataDxfId="49"/>
    <tableColumn id="5" xr3:uid="{32FE46B3-C72D-4502-9AEC-5B2564AE46C7}" name="CH4 (Metric Tons)" dataDxfId="48"/>
    <tableColumn id="6" xr3:uid="{F93C77C2-DDA3-44CB-AF78-4FDCFAE20F3F}" name="N2O (Metric Tons)" dataDxfId="4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E7313-7FE1-4786-B247-873F3F032963}" name="Table6" displayName="Table6" ref="A2:G5" totalsRowShown="0" headerRowDxfId="46" dataDxfId="45">
  <autoFilter ref="A2:G5" xr:uid="{323E7313-7FE1-4786-B247-873F3F032963}"/>
  <tableColumns count="7">
    <tableColumn id="1" xr3:uid="{48CF9D8A-D5BF-4510-8A72-38DD7A2CE36A}" name="Column1" dataDxfId="44"/>
    <tableColumn id="2" xr3:uid="{28FDA4D4-8C0D-4979-A8F9-211C53FEDCD0}" name="CO2 (Millions of Metric Tons)" dataDxfId="43"/>
    <tableColumn id="3" xr3:uid="{6C0B1971-5296-4E24-A5EC-81407188E62E}" name="CH4 (Millions of Metric Tons)" dataDxfId="42"/>
    <tableColumn id="4" xr3:uid="{086D6715-B049-4685-8BFE-691C07E9A6D1}" name="N2O (Millions of Metric Tons)" dataDxfId="41"/>
    <tableColumn id="5" xr3:uid="{15BD3539-AAA7-4593-AB65-28A654E31DBB}" name="Not Combusted (Percent)" dataDxfId="40"/>
    <tableColumn id="6" xr3:uid="{A9B547AC-350A-472A-9A9A-DD85CE11DE7B}" name="Processing Gain (Ratio)" dataDxfId="39"/>
    <tableColumn id="7" xr3:uid="{CBDE429A-9380-4EF9-B343-ACD041AAD2E8}" name="National Production (1000s of bbls, millions of cubic feet, thousands of short tons)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FE8426-0A99-44C4-8F87-9B6F6D5BAA41}" name="Table7" displayName="Table7" ref="A2:E16" totalsRowShown="0" headerRowDxfId="37" dataDxfId="36">
  <autoFilter ref="A2:E16" xr:uid="{7BFE8426-0A99-44C4-8F87-9B6F6D5BAA41}"/>
  <tableColumns count="5">
    <tableColumn id="1" xr3:uid="{03EE6ACD-F6FA-4417-A2E7-F45FA735FD0D}" name="Oil Products" dataDxfId="35"/>
    <tableColumn id="2" xr3:uid="{F402F736-7BC6-48EE-B42D-521E0C6A6AA1}" name="Production (thousands of bbls per day)" dataDxfId="34"/>
    <tableColumn id="3" xr3:uid="{FDB42F89-E1E4-4C99-93F9-62CAE3336FEC}" name="CO2 (kg/gallon)" dataDxfId="33"/>
    <tableColumn id="4" xr3:uid="{B98C584A-47F1-4CC0-8C42-1537EE431490}" name="CH4 (kg/gallon)" dataDxfId="32"/>
    <tableColumn id="5" xr3:uid="{6502D4E9-399A-46C6-9CFE-1CB880DDDBF4}" name="N2O (kg/gallon)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83FC81-D232-4638-8E3B-30EFB3E729B6}" name="Table8" displayName="Table8" ref="A18:E19" totalsRowShown="0" headerRowDxfId="30" dataDxfId="29">
  <autoFilter ref="A18:E19" xr:uid="{FA83FC81-D232-4638-8E3B-30EFB3E729B6}"/>
  <tableColumns count="5">
    <tableColumn id="1" xr3:uid="{6EBB5716-2BA3-4995-BAF6-08D8E69BAA68}" name="Natural Gas Product" dataDxfId="28"/>
    <tableColumn id="2" xr3:uid="{7B77212D-E92B-4642-B456-ABF0BE32C3AD}" name="Production (thousands of cubic feet)" dataDxfId="27"/>
    <tableColumn id="3" xr3:uid="{8A814300-A8F8-49BF-B267-654C3FBE42AC}" name="CO2 (kg/thousands cubic feet)" dataDxfId="26"/>
    <tableColumn id="4" xr3:uid="{B4BC9AFA-2639-490A-825B-2AD381638530}" name="CH4 (kg/thousands cubic feet)" dataDxfId="25"/>
    <tableColumn id="5" xr3:uid="{04997860-B8DD-4354-A66A-A9CB8422160C}" name="N2O (kg/thousands cubic feet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922546-97A4-4F9E-A93E-F17A6DF3931F}" name="Table9" displayName="Table9" ref="A21:E26" totalsRowShown="0" headerRowDxfId="23" dataDxfId="22">
  <autoFilter ref="A21:E26" xr:uid="{7F922546-97A4-4F9E-A93E-F17A6DF3931F}"/>
  <tableColumns count="5">
    <tableColumn id="1" xr3:uid="{93133E16-90F8-4A59-ACF3-4D9FADB6412C}" name="Coal Products" dataDxfId="21"/>
    <tableColumn id="2" xr3:uid="{E07473F8-98FB-489B-8262-1EFEA9570EA2}" name="Production (thousands of short tons)" dataDxfId="20"/>
    <tableColumn id="3" xr3:uid="{AE884A2C-6E75-4C75-9537-B169CF683CCA}" name="CO2 (kg/short ton)" dataDxfId="19"/>
    <tableColumn id="4" xr3:uid="{737CA25B-0E53-4E81-88F8-7BCF8AF09E27}" name="CH4 (kg/short ton)" dataDxfId="18"/>
    <tableColumn id="5" xr3:uid="{C3BBA033-D757-491A-8CF1-562C1D74324C}" name="N2O (kg/short ton)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2CAF1A-CA47-4AE2-946F-BE2DC7ACB6C6}" name="Table10" displayName="Table10" ref="A2:D6" totalsRowShown="0" headerRowDxfId="16" dataDxfId="15">
  <autoFilter ref="A2:D6" xr:uid="{EC2CAF1A-CA47-4AE2-946F-BE2DC7ACB6C6}"/>
  <tableColumns count="4">
    <tableColumn id="1" xr3:uid="{72B0EE1A-89CE-4148-BAE7-9DDADA241E39}" name="Multitype Fuel" dataDxfId="14"/>
    <tableColumn id="2" xr3:uid="{949FA038-9184-4DE4-8ABB-79B875B2EFC0}" name="CO2 (kg/gallon)" dataDxfId="13"/>
    <tableColumn id="3" xr3:uid="{5CDAE3BE-588C-4360-A987-E06FE90ECC4C}" name="CH4 (kg/gallon)" dataDxfId="12"/>
    <tableColumn id="4" xr3:uid="{15CCC98A-17B2-4A18-B19D-EC87A2A1B00A}" name="N2O (kg/gallon)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15731A-56B2-4C69-82F6-6E93AF8078FA}" name="Table11" displayName="Table11" ref="A8:D11" totalsRowShown="0" headerRowDxfId="10" dataDxfId="9">
  <autoFilter ref="A8:D11" xr:uid="{2915731A-56B2-4C69-82F6-6E93AF8078FA}"/>
  <tableColumns count="4">
    <tableColumn id="1" xr3:uid="{1DDD6045-FAF9-4289-BAD6-8A7D12CBF02F}" name="Multitype Fuel" dataDxfId="8"/>
    <tableColumn id="2" xr3:uid="{E0439BEB-6DF1-4040-98B1-2EBA1412AECE}" name="CO2 (kg/gallon)" dataDxfId="7"/>
    <tableColumn id="3" xr3:uid="{601CEE22-CBB9-4692-83E1-9DF97D4ECF6D}" name="CH4 (kg/gallon)" dataDxfId="6"/>
    <tableColumn id="4" xr3:uid="{20DC18B0-7A02-4D39-9CFE-B24E7BC32B50}" name="N2O (kg/gallon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5168-42F9-4018-80E3-105536C8E74C}">
  <dimension ref="B1:S8"/>
  <sheetViews>
    <sheetView zoomScale="76" zoomScaleNormal="65" workbookViewId="0">
      <selection activeCell="C3" sqref="C3"/>
    </sheetView>
  </sheetViews>
  <sheetFormatPr defaultColWidth="8.7109375" defaultRowHeight="18.75" x14ac:dyDescent="0.3"/>
  <cols>
    <col min="1" max="1" width="8.7109375" style="15"/>
    <col min="2" max="2" width="20" style="15" customWidth="1"/>
    <col min="3" max="6" width="37.42578125" style="15" customWidth="1"/>
    <col min="7" max="7" width="34.140625" style="15" customWidth="1"/>
    <col min="8" max="8" width="34" style="15" customWidth="1"/>
    <col min="9" max="9" width="34.42578125" style="15" customWidth="1"/>
    <col min="10" max="10" width="36.140625" style="15" customWidth="1"/>
    <col min="11" max="11" width="36" style="15" customWidth="1"/>
    <col min="12" max="12" width="36.42578125" style="15" customWidth="1"/>
    <col min="13" max="13" width="28" style="15" customWidth="1"/>
    <col min="14" max="14" width="27.85546875" style="15" customWidth="1"/>
    <col min="15" max="16" width="28.42578125" style="15" customWidth="1"/>
    <col min="17" max="17" width="37.42578125" style="15" customWidth="1"/>
    <col min="18" max="18" width="39.42578125" style="15" customWidth="1"/>
    <col min="19" max="19" width="31.85546875" style="15" customWidth="1"/>
    <col min="20" max="16384" width="8.7109375" style="15"/>
  </cols>
  <sheetData>
    <row r="1" spans="2:19" x14ac:dyDescent="0.3"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2:19" x14ac:dyDescent="0.3">
      <c r="B2" s="23" t="s">
        <v>62</v>
      </c>
      <c r="C2" s="23" t="s">
        <v>91</v>
      </c>
      <c r="D2" s="23" t="s">
        <v>83</v>
      </c>
      <c r="E2" s="23" t="s">
        <v>84</v>
      </c>
      <c r="F2" s="23" t="s">
        <v>85</v>
      </c>
      <c r="G2" s="23" t="s">
        <v>28</v>
      </c>
      <c r="H2" s="23" t="s">
        <v>29</v>
      </c>
      <c r="I2" s="23" t="s">
        <v>30</v>
      </c>
      <c r="J2" s="23" t="s">
        <v>31</v>
      </c>
      <c r="K2" s="23" t="s">
        <v>32</v>
      </c>
      <c r="L2" s="23" t="s">
        <v>33</v>
      </c>
      <c r="M2" s="23" t="s">
        <v>34</v>
      </c>
      <c r="N2" s="23" t="s">
        <v>35</v>
      </c>
      <c r="O2" s="23" t="s">
        <v>36</v>
      </c>
      <c r="P2" s="23" t="s">
        <v>86</v>
      </c>
      <c r="Q2" s="23" t="s">
        <v>37</v>
      </c>
      <c r="R2" s="23" t="s">
        <v>38</v>
      </c>
      <c r="S2" s="23" t="s">
        <v>39</v>
      </c>
    </row>
    <row r="3" spans="2:19" x14ac:dyDescent="0.3">
      <c r="B3" s="21" t="s">
        <v>64</v>
      </c>
      <c r="C3" s="20">
        <v>100000000</v>
      </c>
      <c r="D3" s="20"/>
      <c r="E3" s="20"/>
      <c r="F3" s="20"/>
      <c r="G3" s="20">
        <f>'Industry Data'!B3*1000000*(Overview!$C$3/('Industry Data'!$G$3*1000))</f>
        <v>388806.71845884662</v>
      </c>
      <c r="H3" s="20">
        <f>'Industry Data'!C3*1000000*(Overview!$C$3/('Industry Data'!$G$3*1000))</f>
        <v>4465.6208092516845</v>
      </c>
      <c r="I3" s="20">
        <f>'Industry Data'!D3*1000000*(Overview!$C$3/('Industry Data'!$G$3*1000))</f>
        <v>3.84314033281054</v>
      </c>
      <c r="J3" s="20">
        <f>((1+'Industry Data'!F3)*Overview!C$3*'Conversion Factors'!C6*(1-'Industry Data'!E$3)*'Downstream EFs'!C16)/1000</f>
        <v>32517146.663242925</v>
      </c>
      <c r="K3" s="20">
        <f>((1+'Industry Data'!F3)*Overview!C$3*'Conversion Factors'!C6*(1-'Industry Data'!E$3)*'Downstream EFs'!D16)/1000</f>
        <v>1379.0224766024246</v>
      </c>
      <c r="L3" s="20">
        <f>((1+'Industry Data'!F3)*Overview!C$3*'Conversion Factors'!C6*(1-'Industry Data'!E$3)*'Downstream EFs'!E16)/1000</f>
        <v>281.18280421160699</v>
      </c>
      <c r="M3" s="20">
        <f>D3+G3+J3</f>
        <v>32905953.381701771</v>
      </c>
      <c r="N3" s="20">
        <f>E3+H3+K3</f>
        <v>5844.6432858541093</v>
      </c>
      <c r="O3" s="20">
        <f>F3+I3+L3</f>
        <v>285.02594454441754</v>
      </c>
      <c r="P3" s="20">
        <f>D3+E3*'Conversion Factors'!C8+F3*'Conversion Factors'!C9</f>
        <v>0</v>
      </c>
      <c r="Q3" s="20">
        <f>G3+H3*'Conversion Factors'!C8+I3*'Conversion Factors'!C9</f>
        <v>523824.52004725445</v>
      </c>
      <c r="R3" s="20">
        <f>J3+K3*'Conversion Factors'!C8+L3*'Conversion Factors'!C9</f>
        <v>32635280.243090767</v>
      </c>
      <c r="S3" s="20">
        <f>P3+Q3+R3</f>
        <v>33159104.763138022</v>
      </c>
    </row>
    <row r="4" spans="2:19" x14ac:dyDescent="0.3">
      <c r="B4" s="21" t="s">
        <v>65</v>
      </c>
      <c r="C4" s="20">
        <v>100000000</v>
      </c>
      <c r="D4" s="20"/>
      <c r="E4" s="20"/>
      <c r="F4" s="20"/>
      <c r="G4" s="20">
        <f>'Industry Data'!B4*1000000*(Overview!$C$4/('Industry Data'!$G$4*1000))</f>
        <v>85752.522766428752</v>
      </c>
      <c r="H4" s="20">
        <f>'Industry Data'!C4*1000000*(Overview!$C$4/('Industry Data'!$G$4*1000))</f>
        <v>7685.2079744031507</v>
      </c>
      <c r="I4" s="20">
        <f>'Industry Data'!D4*1000000*(Overview!$C$4/('Industry Data'!$G$4*1000))</f>
        <v>0.1153704159488063</v>
      </c>
      <c r="J4" s="20">
        <f>(C4)*(1-'Industry Data'!E4)*'Downstream EFs'!C19/1000</f>
        <v>5258904</v>
      </c>
      <c r="K4" s="20">
        <f>(C4)*(1-'Industry Data'!E4)*'Downstream EFs'!D19/1000</f>
        <v>99.498000000000019</v>
      </c>
      <c r="L4" s="20">
        <f>(C4)*(1-'Industry Data'!E4)*'Downstream EFs'!E19/1000</f>
        <v>9.66</v>
      </c>
      <c r="M4" s="20">
        <f t="shared" ref="M4:O8" si="0">D4+G4+J4</f>
        <v>5344656.522766429</v>
      </c>
      <c r="N4" s="20">
        <f t="shared" si="0"/>
        <v>7784.7059744031503</v>
      </c>
      <c r="O4" s="20">
        <f t="shared" si="0"/>
        <v>9.7753704159488066</v>
      </c>
      <c r="P4" s="20">
        <f>D4+E4*'Conversion Factors'!C9+F4*'Conversion Factors'!C10</f>
        <v>0</v>
      </c>
      <c r="Q4" s="20">
        <f>G4+H4*'Conversion Factors'!C8+I4*'Conversion Factors'!C9</f>
        <v>316340.25812207727</v>
      </c>
      <c r="R4" s="20">
        <f>J4+K4*'Conversion Factors'!C8+L4*'Conversion Factors'!C9</f>
        <v>5264526.12</v>
      </c>
      <c r="S4" s="20">
        <f t="shared" ref="S4:S8" si="1">P4+Q4+R4</f>
        <v>5580866.3781220773</v>
      </c>
    </row>
    <row r="5" spans="2:19" x14ac:dyDescent="0.3">
      <c r="B5" s="21" t="s">
        <v>66</v>
      </c>
      <c r="C5" s="21" t="s">
        <v>69</v>
      </c>
      <c r="D5" s="20">
        <f t="shared" ref="D5:F5" si="2">SUM(D3:D4)</f>
        <v>0</v>
      </c>
      <c r="E5" s="20">
        <f t="shared" si="2"/>
        <v>0</v>
      </c>
      <c r="F5" s="20">
        <f t="shared" si="2"/>
        <v>0</v>
      </c>
      <c r="G5" s="20">
        <f>SUM(G3:G4)</f>
        <v>474559.24122527539</v>
      </c>
      <c r="H5" s="20">
        <f t="shared" ref="H5:R5" si="3">SUM(H3:H4)</f>
        <v>12150.828783654835</v>
      </c>
      <c r="I5" s="20">
        <f t="shared" si="3"/>
        <v>3.9585107487593465</v>
      </c>
      <c r="J5" s="20">
        <f t="shared" si="3"/>
        <v>37776050.663242921</v>
      </c>
      <c r="K5" s="20">
        <f t="shared" si="3"/>
        <v>1478.5204766024247</v>
      </c>
      <c r="L5" s="20">
        <f t="shared" si="3"/>
        <v>290.84280421160702</v>
      </c>
      <c r="M5" s="20">
        <f t="shared" si="0"/>
        <v>38250609.904468194</v>
      </c>
      <c r="N5" s="20">
        <f t="shared" si="0"/>
        <v>13629.349260257261</v>
      </c>
      <c r="O5" s="20">
        <f t="shared" si="0"/>
        <v>294.80131496036637</v>
      </c>
      <c r="P5" s="20">
        <f>D5+E5*'Conversion Factors'!C10+F5*'Conversion Factors'!C11</f>
        <v>0</v>
      </c>
      <c r="Q5" s="20">
        <f t="shared" si="3"/>
        <v>840164.77816933172</v>
      </c>
      <c r="R5" s="20">
        <f t="shared" si="3"/>
        <v>37899806.363090768</v>
      </c>
      <c r="S5" s="20">
        <f t="shared" si="1"/>
        <v>38739971.141260102</v>
      </c>
    </row>
    <row r="6" spans="2:19" x14ac:dyDescent="0.3">
      <c r="B6" s="21" t="s">
        <v>63</v>
      </c>
      <c r="C6" s="19" t="s">
        <v>69</v>
      </c>
      <c r="D6" s="21"/>
      <c r="E6" s="21"/>
      <c r="F6" s="21"/>
      <c r="G6" s="20">
        <f>'Industry Data'!B3*1000000*('Substitution Rates'!E3/('Industry Data'!$G$3*1000))+'Industry Data'!B4*1000000*('Substitution Rates'!E4/('Industry Data'!$G$4*1000))</f>
        <v>359186.29221807473</v>
      </c>
      <c r="H6" s="20">
        <f>'Industry Data'!C3*1000000*('Substitution Rates'!E3/('Industry Data'!$G$3*1000))+'Industry Data'!C4*1000000*('Substitution Rates'!E4/('Industry Data'!$G$4*1000))+'Industry Data'!C5*1000000*('Substitution Rates'!E5/('Industry Data'!G5*1000))</f>
        <v>4768.8744615190435</v>
      </c>
      <c r="I6" s="20">
        <f>'Industry Data'!D3*1000000*('Substitution Rates'!E3/('Industry Data'!$G$3*1000))+'Industry Data'!D4*1000000*('Substitution Rates'!E4/('Industry Data'!$G$4*1000))</f>
        <v>3.4882171495570486</v>
      </c>
      <c r="J6" s="20">
        <f>((1+'Industry Data'!F3)*'Substitution Rates'!E3*'Conversion Factors'!C6*(1-'Industry Data'!E$3)*'Downstream EFs'!C16)/1000+('Substitution Rates'!E4)*(1-'Industry Data'!E4)*'Downstream EFs'!C19/1000+(('Substitution Rates'!E5)*(1-'Industry Data'!E5)*'Downstream EFs'!C26)/1000</f>
        <v>30155741.822640575</v>
      </c>
      <c r="K6" s="20">
        <f>((1+'Industry Data'!F3)*'Substitution Rates'!E3*'Conversion Factors'!C6*(1-'Industry Data'!E$3)*'Downstream EFs'!D16)/1000+('Substitution Rates'!E4)*(1-'Industry Data'!E4)*'Downstream EFs'!D19/1000+(('Substitution Rates'!E5)*(1-'Industry Data'!E5)*'Downstream EFs'!D26)/1000</f>
        <v>1288.6664601449108</v>
      </c>
      <c r="L6" s="20">
        <f>((1+'Industry Data'!F3)*'Substitution Rates'!E3*'Conversion Factors'!C6*(1-'Industry Data'!E$3)*'Downstream EFs'!E16)/1000+('Substitution Rates'!E4)*(1-'Industry Data'!E4)*'Downstream EFs'!E19/1000+(('Substitution Rates'!E5)*(1-'Industry Data'!E5)*'Downstream EFs'!E26)/1000</f>
        <v>260.04185624498479</v>
      </c>
      <c r="M6" s="20">
        <f t="shared" si="0"/>
        <v>30514928.11485865</v>
      </c>
      <c r="N6" s="20">
        <f t="shared" si="0"/>
        <v>6057.5409216639546</v>
      </c>
      <c r="O6" s="20">
        <f t="shared" si="0"/>
        <v>263.53007339454183</v>
      </c>
      <c r="P6" s="20">
        <f>D6+E6*'Conversion Factors'!C11+F6*'Conversion Factors'!C12</f>
        <v>0</v>
      </c>
      <c r="Q6" s="20">
        <f>G6+H6*'Conversion Factors'!C8+I6*'Conversion Factors'!C9</f>
        <v>503204.80934547517</v>
      </c>
      <c r="R6" s="20">
        <f>J6+K6*'Conversion Factors'!C8+L6*'Conversion Factors'!C9</f>
        <v>30265393.243199803</v>
      </c>
      <c r="S6" s="20">
        <f t="shared" si="1"/>
        <v>30768598.052545279</v>
      </c>
    </row>
    <row r="7" spans="2:19" x14ac:dyDescent="0.3">
      <c r="B7" s="21" t="s">
        <v>67</v>
      </c>
      <c r="C7" s="19" t="s">
        <v>69</v>
      </c>
      <c r="D7" s="21"/>
      <c r="E7" s="21"/>
      <c r="F7" s="21"/>
      <c r="G7" s="20">
        <f>'Industry Data'!B3*1000000*('Substitution Rates'!F3/('Industry Data'!$G$3*1000))+'Industry Data'!B4*1000000*('Substitution Rates'!F4/('Industry Data'!$G$4*1000))</f>
        <v>56392.520410028861</v>
      </c>
      <c r="H7" s="20">
        <f>'Industry Data'!C3*1000000*('Substitution Rates'!F3/('Industry Data'!$G$3*1000))+'Industry Data'!C4*1000000*('Substitution Rates'!F4/('Industry Data'!$G$4*1000))+'Industry Data'!C5*1000000*('Substitution Rates'!F5/('Industry Data'!G5*1000))</f>
        <v>4715.3625457881271</v>
      </c>
      <c r="I7" s="20">
        <f>'Industry Data'!D3*1000000*('Substitution Rates'!F3/('Industry Data'!$G$3*1000))+'Industry Data'!D4*1000000*('Substitution Rates'!F4/('Industry Data'!$G$4*1000))</f>
        <v>0.11432692586429115</v>
      </c>
      <c r="J7" s="20">
        <f>((1+'Industry Data'!F3)*'Substitution Rates'!F3*'Conversion Factors'!C6*(1-'Industry Data'!E$3)*'Downstream EFs'!C16)/1000+('Substitution Rates'!F4)*(1-'Industry Data'!E4)*'Downstream EFs'!C19/1000+(('Substitution Rates'!F5)*(1-'Industry Data'!E5)*'Downstream EFs'!C26)/1000</f>
        <v>3608315.6809539739</v>
      </c>
      <c r="K7" s="20">
        <f>((1+'Industry Data'!F3)*'Substitution Rates'!F3*'Conversion Factors'!C6*(1-'Industry Data'!E$3)*'Downstream EFs'!D16)/1000+('Substitution Rates'!F4)*(1-'Industry Data'!E4)*'Downstream EFs'!D19/1000+(('Substitution Rates'!F5)*(1-'Industry Data'!E5)*'Downstream EFs'!D26)/1000</f>
        <v>81.886023853868636</v>
      </c>
      <c r="L7" s="20">
        <f>((1+'Industry Data'!F3)*'Substitution Rates'!F3*'Conversion Factors'!C6*(1-'Industry Data'!E$3)*'Downstream EFs'!E16)/1000+('Substitution Rates'!F4)*(1-'Industry Data'!E4)*'Downstream EFs'!E19/1000+(('Substitution Rates'!F5)*(1-'Industry Data'!E5)*'Downstream EFs'!E26)/1000</f>
        <v>9.9427528154942166</v>
      </c>
      <c r="M7" s="20">
        <f t="shared" si="0"/>
        <v>3664708.2013640027</v>
      </c>
      <c r="N7" s="20">
        <f t="shared" si="0"/>
        <v>4797.2485696419953</v>
      </c>
      <c r="O7" s="20">
        <f t="shared" si="0"/>
        <v>10.057079741358507</v>
      </c>
      <c r="P7" s="20">
        <f>D7+E7*'Conversion Factors'!C12+F7*'Conversion Factors'!C13</f>
        <v>0</v>
      </c>
      <c r="Q7" s="20">
        <f>G7+H7*'Conversion Factors'!C8+I7*'Conversion Factors'!C9</f>
        <v>197884.60803443362</v>
      </c>
      <c r="R7" s="20">
        <f>J7+K7*'Conversion Factors'!C8+L7*'Conversion Factors'!C9</f>
        <v>3613486.6331882202</v>
      </c>
      <c r="S7" s="20">
        <f t="shared" si="1"/>
        <v>3811371.241222654</v>
      </c>
    </row>
    <row r="8" spans="2:19" x14ac:dyDescent="0.3">
      <c r="B8" s="21" t="s">
        <v>68</v>
      </c>
      <c r="C8" s="19" t="s">
        <v>69</v>
      </c>
      <c r="D8" s="21"/>
      <c r="E8" s="21"/>
      <c r="F8" s="21"/>
      <c r="G8" s="24">
        <f>SUM(G6:G7)</f>
        <v>415578.81262810359</v>
      </c>
      <c r="H8" s="24">
        <f t="shared" ref="H8:R8" si="4">SUM(H6:H7)</f>
        <v>9484.2370073071706</v>
      </c>
      <c r="I8" s="24">
        <f t="shared" si="4"/>
        <v>3.6025440754213398</v>
      </c>
      <c r="J8" s="24">
        <f t="shared" si="4"/>
        <v>33764057.503594548</v>
      </c>
      <c r="K8" s="24">
        <f t="shared" si="4"/>
        <v>1370.5524839987795</v>
      </c>
      <c r="L8" s="24">
        <f t="shared" si="4"/>
        <v>269.98460906047899</v>
      </c>
      <c r="M8" s="20">
        <f t="shared" si="0"/>
        <v>34179636.316222653</v>
      </c>
      <c r="N8" s="20">
        <f t="shared" si="0"/>
        <v>10854.78949130595</v>
      </c>
      <c r="O8" s="20">
        <f t="shared" si="0"/>
        <v>273.58715313590034</v>
      </c>
      <c r="P8" s="20">
        <f>D8+E8*'Conversion Factors'!C13+F8*'Conversion Factors'!C14</f>
        <v>0</v>
      </c>
      <c r="Q8" s="24">
        <f t="shared" si="4"/>
        <v>701089.41737990873</v>
      </c>
      <c r="R8" s="24">
        <f t="shared" si="4"/>
        <v>33878879.876388021</v>
      </c>
      <c r="S8" s="20">
        <f t="shared" si="1"/>
        <v>34579969.293767929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8BC-7DFE-487D-9532-DE1D8E1DD299}">
  <dimension ref="B2:F15"/>
  <sheetViews>
    <sheetView zoomScale="57" workbookViewId="0">
      <selection activeCell="C2" sqref="C2"/>
    </sheetView>
  </sheetViews>
  <sheetFormatPr defaultColWidth="8.7109375" defaultRowHeight="18.75" x14ac:dyDescent="0.3"/>
  <cols>
    <col min="1" max="1" width="8.7109375" style="2"/>
    <col min="2" max="2" width="22.42578125" style="2" customWidth="1"/>
    <col min="3" max="3" width="40.85546875" style="2" customWidth="1"/>
    <col min="4" max="6" width="46.7109375" style="2" customWidth="1"/>
    <col min="7" max="16384" width="8.7109375" style="2"/>
  </cols>
  <sheetData>
    <row r="2" spans="2:6" x14ac:dyDescent="0.3">
      <c r="B2" s="14" t="s">
        <v>40</v>
      </c>
      <c r="C2" s="14" t="s">
        <v>73</v>
      </c>
      <c r="D2" s="27" t="s">
        <v>72</v>
      </c>
      <c r="E2" s="14" t="s">
        <v>70</v>
      </c>
      <c r="F2" s="14" t="s">
        <v>71</v>
      </c>
    </row>
    <row r="3" spans="2:6" x14ac:dyDescent="0.3">
      <c r="B3" s="11" t="s">
        <v>0</v>
      </c>
      <c r="C3" s="11">
        <v>90.51</v>
      </c>
      <c r="D3" s="25">
        <v>6.51</v>
      </c>
      <c r="E3" s="8">
        <f>(Overview!C3*'Conversion Factors'!C2*(C3/100))/'Conversion Factors'!C2</f>
        <v>90510000</v>
      </c>
      <c r="F3" s="8">
        <f>(Overview!C4*'Conversion Factors'!C3*(D3/100))/'Conversion Factors'!C2</f>
        <v>1158331.0344827585</v>
      </c>
    </row>
    <row r="4" spans="2:6" x14ac:dyDescent="0.3">
      <c r="B4" s="12" t="s">
        <v>13</v>
      </c>
      <c r="C4" s="12">
        <v>1.51</v>
      </c>
      <c r="D4" s="26">
        <v>60.51</v>
      </c>
      <c r="E4" s="9">
        <f>(Overview!C3*'Conversion Factors'!C2*(C4/100))/'Conversion Factors'!C3</f>
        <v>8486434.1085271314</v>
      </c>
      <c r="F4" s="9">
        <f>(Overview!C4*'Conversion Factors'!C3*(D4/100))/'Conversion Factors'!C3</f>
        <v>60510000</v>
      </c>
    </row>
    <row r="5" spans="2:6" x14ac:dyDescent="0.3">
      <c r="B5" s="11" t="s">
        <v>14</v>
      </c>
      <c r="C5" s="11">
        <v>0.51</v>
      </c>
      <c r="D5" s="25">
        <v>0.51</v>
      </c>
      <c r="E5" s="8">
        <f>(Overview!C3*'Conversion Factors'!C2*(C5/100))/'Conversion Factors'!C4</f>
        <v>145092.46088193456</v>
      </c>
      <c r="F5" s="8">
        <f>(Overview!C4*'Conversion Factors'!C3*(D5/100))/'Conversion Factors'!C4</f>
        <v>25816.451660371808</v>
      </c>
    </row>
    <row r="9" spans="2:6" x14ac:dyDescent="0.3">
      <c r="B9" s="17"/>
    </row>
    <row r="10" spans="2:6" x14ac:dyDescent="0.3">
      <c r="B10" s="19"/>
      <c r="E10" s="6"/>
    </row>
    <row r="11" spans="2:6" x14ac:dyDescent="0.3">
      <c r="B11" s="19"/>
      <c r="E11" s="6"/>
    </row>
    <row r="12" spans="2:6" x14ac:dyDescent="0.3">
      <c r="B12" s="22"/>
      <c r="E12" s="6"/>
    </row>
    <row r="15" spans="2:6" x14ac:dyDescent="0.3">
      <c r="D15" s="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A33D-6E9D-4AD5-ACD2-E509278339F7}">
  <dimension ref="A2:F103"/>
  <sheetViews>
    <sheetView workbookViewId="0">
      <selection activeCell="D16" sqref="D16"/>
    </sheetView>
  </sheetViews>
  <sheetFormatPr defaultRowHeight="15" x14ac:dyDescent="0.25"/>
  <cols>
    <col min="1" max="1" width="7" customWidth="1"/>
    <col min="2" max="2" width="21.42578125" customWidth="1"/>
    <col min="3" max="3" width="22.140625" customWidth="1"/>
    <col min="4" max="4" width="18.85546875" customWidth="1"/>
    <col min="5" max="5" width="18.7109375" customWidth="1"/>
    <col min="6" max="6" width="19.140625" customWidth="1"/>
  </cols>
  <sheetData>
    <row r="2" spans="1:6" x14ac:dyDescent="0.25">
      <c r="A2" t="s">
        <v>95</v>
      </c>
      <c r="B2" t="s">
        <v>90</v>
      </c>
      <c r="C2" t="s">
        <v>92</v>
      </c>
      <c r="D2" t="s">
        <v>93</v>
      </c>
      <c r="E2" t="s">
        <v>94</v>
      </c>
      <c r="F2" t="s">
        <v>97</v>
      </c>
    </row>
    <row r="3" spans="1:6" x14ac:dyDescent="0.25">
      <c r="A3">
        <v>1</v>
      </c>
      <c r="B3" s="33">
        <v>1000000</v>
      </c>
      <c r="C3" s="33">
        <v>0</v>
      </c>
      <c r="D3" s="32">
        <f>Overview!M$3*('Annualized Emissions'!$B3/Overview!$C$3)+Overview!M$4*('Annualized Emissions'!$C3/Overview!$C$4)</f>
        <v>329059.53381701774</v>
      </c>
      <c r="E3" s="32">
        <f>Overview!N$3*('Annualized Emissions'!$B3/Overview!$C$3)+Overview!N$4*('Annualized Emissions'!$C3/Overview!$C$4)</f>
        <v>58.446432858541094</v>
      </c>
      <c r="F3" s="32">
        <f>Overview!O$3*('Annualized Emissions'!$B3/Overview!$C$3)+Overview!O$4*('Annualized Emissions'!$C3/Overview!$C$4)</f>
        <v>2.8502594454441756</v>
      </c>
    </row>
    <row r="4" spans="1:6" x14ac:dyDescent="0.25">
      <c r="A4">
        <v>2</v>
      </c>
      <c r="B4" s="33">
        <v>2000000</v>
      </c>
      <c r="C4" s="33">
        <v>0</v>
      </c>
      <c r="D4" s="32">
        <f>Overview!M$3*('Annualized Emissions'!$B4/Overview!$C$3)+Overview!M$4*('Annualized Emissions'!$C4/Overview!$C$4)</f>
        <v>658119.06763403548</v>
      </c>
      <c r="E4" s="32">
        <f>Overview!N$3*('Annualized Emissions'!$B4/Overview!$C$3)+Overview!N$4*('Annualized Emissions'!$C4/Overview!$C$4)</f>
        <v>116.89286571708219</v>
      </c>
      <c r="F4" s="32">
        <f>Overview!O$3*('Annualized Emissions'!$B4/Overview!$C$3)+Overview!O$4*('Annualized Emissions'!$C4/Overview!$C$4)</f>
        <v>5.7005188908883513</v>
      </c>
    </row>
    <row r="5" spans="1:6" x14ac:dyDescent="0.25">
      <c r="A5">
        <v>3</v>
      </c>
      <c r="B5" s="33">
        <v>2000000</v>
      </c>
      <c r="C5" s="33">
        <v>0</v>
      </c>
      <c r="D5" s="32">
        <f>Overview!M$3*('Annualized Emissions'!$B5/Overview!$C$3)+Overview!M$4*('Annualized Emissions'!$C5/Overview!$C$4)</f>
        <v>658119.06763403548</v>
      </c>
      <c r="E5" s="32">
        <f>Overview!N$3*('Annualized Emissions'!$B5/Overview!$C$3)+Overview!N$4*('Annualized Emissions'!$C5/Overview!$C$4)</f>
        <v>116.89286571708219</v>
      </c>
      <c r="F5" s="32">
        <f>Overview!O$3*('Annualized Emissions'!$B5/Overview!$C$3)+Overview!O$4*('Annualized Emissions'!$C5/Overview!$C$4)</f>
        <v>5.7005188908883513</v>
      </c>
    </row>
    <row r="6" spans="1:6" x14ac:dyDescent="0.25">
      <c r="A6">
        <v>4</v>
      </c>
      <c r="B6" s="33">
        <v>4000000</v>
      </c>
      <c r="C6" s="33">
        <v>1000000</v>
      </c>
      <c r="D6" s="32">
        <f>Overview!M$3*('Annualized Emissions'!$B6/Overview!$C$3)+Overview!M$4*('Annualized Emissions'!$C6/Overview!$C$4)</f>
        <v>1369684.7004957353</v>
      </c>
      <c r="E6" s="32">
        <f>Overview!N$3*('Annualized Emissions'!$B6/Overview!$C$3)+Overview!N$4*('Annualized Emissions'!$C6/Overview!$C$4)</f>
        <v>311.63279117819587</v>
      </c>
      <c r="F6" s="32">
        <f>Overview!O$3*('Annualized Emissions'!$B6/Overview!$C$3)+Overview!O$4*('Annualized Emissions'!$C6/Overview!$C$4)</f>
        <v>11.498791485936191</v>
      </c>
    </row>
    <row r="7" spans="1:6" x14ac:dyDescent="0.25">
      <c r="A7">
        <v>5</v>
      </c>
      <c r="B7" s="33">
        <v>6000000</v>
      </c>
      <c r="C7" s="33">
        <v>2000000</v>
      </c>
      <c r="D7" s="32">
        <f>Overview!M$3*('Annualized Emissions'!$B7/Overview!$C$3)+Overview!M$4*('Annualized Emissions'!$C7/Overview!$C$4)</f>
        <v>2081250.3333574347</v>
      </c>
      <c r="E7" s="32">
        <f>Overview!N$3*('Annualized Emissions'!$B7/Overview!$C$3)+Overview!N$4*('Annualized Emissions'!$C7/Overview!$C$4)</f>
        <v>506.3727166393096</v>
      </c>
      <c r="F7" s="32">
        <f>Overview!O$3*('Annualized Emissions'!$B7/Overview!$C$3)+Overview!O$4*('Annualized Emissions'!$C7/Overview!$C$4)</f>
        <v>17.297064080984029</v>
      </c>
    </row>
    <row r="8" spans="1:6" x14ac:dyDescent="0.25">
      <c r="A8">
        <v>6</v>
      </c>
      <c r="B8" s="33">
        <v>6000000</v>
      </c>
      <c r="C8" s="33">
        <v>3000000</v>
      </c>
      <c r="D8" s="32">
        <f>Overview!M$3*('Annualized Emissions'!$B8/Overview!$C$3)+Overview!M$4*('Annualized Emissions'!$C8/Overview!$C$4)</f>
        <v>2134696.8985850988</v>
      </c>
      <c r="E8" s="32">
        <f>Overview!N$3*('Annualized Emissions'!$B8/Overview!$C$3)+Overview!N$4*('Annualized Emissions'!$C8/Overview!$C$4)</f>
        <v>584.21977638334101</v>
      </c>
      <c r="F8" s="32">
        <f>Overview!O$3*('Annualized Emissions'!$B8/Overview!$C$3)+Overview!O$4*('Annualized Emissions'!$C8/Overview!$C$4)</f>
        <v>17.394817785143516</v>
      </c>
    </row>
    <row r="9" spans="1:6" x14ac:dyDescent="0.25">
      <c r="A9">
        <v>7</v>
      </c>
      <c r="B9" s="33">
        <v>6000000</v>
      </c>
      <c r="C9" s="33">
        <v>4000000</v>
      </c>
      <c r="D9" s="32">
        <f>Overview!M$3*('Annualized Emissions'!$B9/Overview!$C$3)+Overview!M$4*('Annualized Emissions'!$C9/Overview!$C$4)</f>
        <v>2188143.4638127633</v>
      </c>
      <c r="E9" s="32">
        <f>Overview!N$3*('Annualized Emissions'!$B9/Overview!$C$3)+Overview!N$4*('Annualized Emissions'!$C9/Overview!$C$4)</f>
        <v>662.06683612737265</v>
      </c>
      <c r="F9" s="32">
        <f>Overview!O$3*('Annualized Emissions'!$B9/Overview!$C$3)+Overview!O$4*('Annualized Emissions'!$C9/Overview!$C$4)</f>
        <v>17.492571489303003</v>
      </c>
    </row>
    <row r="10" spans="1:6" x14ac:dyDescent="0.25">
      <c r="A10">
        <v>8</v>
      </c>
      <c r="B10" s="33">
        <v>4000000</v>
      </c>
      <c r="C10" s="33">
        <v>5000000</v>
      </c>
      <c r="D10" s="32">
        <f>Overview!M$3*('Annualized Emissions'!$B10/Overview!$C$3)+Overview!M$4*('Annualized Emissions'!$C10/Overview!$C$4)</f>
        <v>1583470.9614063925</v>
      </c>
      <c r="E10" s="32">
        <f>Overview!N$3*('Annualized Emissions'!$B10/Overview!$C$3)+Overview!N$4*('Annualized Emissions'!$C10/Overview!$C$4)</f>
        <v>623.02103015432192</v>
      </c>
      <c r="F10" s="32">
        <f>Overview!O$3*('Annualized Emissions'!$B10/Overview!$C$3)+Overview!O$4*('Annualized Emissions'!$C10/Overview!$C$4)</f>
        <v>11.889806302574144</v>
      </c>
    </row>
    <row r="11" spans="1:6" x14ac:dyDescent="0.25">
      <c r="A11">
        <v>9</v>
      </c>
      <c r="B11" s="33">
        <v>4000000</v>
      </c>
      <c r="C11" s="33">
        <v>6000000</v>
      </c>
      <c r="D11" s="32">
        <f>Overview!M$3*('Annualized Emissions'!$B11/Overview!$C$3)+Overview!M$4*('Annualized Emissions'!$C11/Overview!$C$4)</f>
        <v>1636917.5266340566</v>
      </c>
      <c r="E11" s="32">
        <f>Overview!N$3*('Annualized Emissions'!$B11/Overview!$C$3)+Overview!N$4*('Annualized Emissions'!$C11/Overview!$C$4)</f>
        <v>700.86808989835333</v>
      </c>
      <c r="F11" s="32">
        <f>Overview!O$3*('Annualized Emissions'!$B11/Overview!$C$3)+Overview!O$4*('Annualized Emissions'!$C11/Overview!$C$4)</f>
        <v>11.987560006733631</v>
      </c>
    </row>
    <row r="12" spans="1:6" x14ac:dyDescent="0.25">
      <c r="A12">
        <v>10</v>
      </c>
      <c r="B12" s="33">
        <v>4000000</v>
      </c>
      <c r="C12" s="33">
        <v>7000000</v>
      </c>
      <c r="D12" s="32">
        <f>Overview!M$3*('Annualized Emissions'!$B12/Overview!$C$3)+Overview!M$4*('Annualized Emissions'!$C12/Overview!$C$4)</f>
        <v>1690364.0918617211</v>
      </c>
      <c r="E12" s="32">
        <f>Overview!N$3*('Annualized Emissions'!$B12/Overview!$C$3)+Overview!N$4*('Annualized Emissions'!$C12/Overview!$C$4)</f>
        <v>778.71514964238497</v>
      </c>
      <c r="F12" s="32">
        <f>Overview!O$3*('Annualized Emissions'!$B12/Overview!$C$3)+Overview!O$4*('Annualized Emissions'!$C12/Overview!$C$4)</f>
        <v>12.08531371089312</v>
      </c>
    </row>
    <row r="13" spans="1:6" x14ac:dyDescent="0.25">
      <c r="A13">
        <v>11</v>
      </c>
      <c r="B13" s="33">
        <v>4000000</v>
      </c>
      <c r="C13" s="33">
        <v>7000000</v>
      </c>
      <c r="D13" s="32">
        <f>Overview!M$3*('Annualized Emissions'!$B13/Overview!$C$3)+Overview!M$4*('Annualized Emissions'!$C13/Overview!$C$4)</f>
        <v>1690364.0918617211</v>
      </c>
      <c r="E13" s="32">
        <f>Overview!N$3*('Annualized Emissions'!$B13/Overview!$C$3)+Overview!N$4*('Annualized Emissions'!$C13/Overview!$C$4)</f>
        <v>778.71514964238497</v>
      </c>
      <c r="F13" s="32">
        <f>Overview!O$3*('Annualized Emissions'!$B13/Overview!$C$3)+Overview!O$4*('Annualized Emissions'!$C13/Overview!$C$4)</f>
        <v>12.08531371089312</v>
      </c>
    </row>
    <row r="14" spans="1:6" x14ac:dyDescent="0.25">
      <c r="A14">
        <v>12</v>
      </c>
      <c r="B14" s="33">
        <v>3000000</v>
      </c>
      <c r="C14" s="33">
        <v>7000000</v>
      </c>
      <c r="D14" s="32">
        <f>Overview!M$3*('Annualized Emissions'!$B14/Overview!$C$3)+Overview!M$4*('Annualized Emissions'!$C14/Overview!$C$4)</f>
        <v>1361304.5580447032</v>
      </c>
      <c r="E14" s="32">
        <f>Overview!N$3*('Annualized Emissions'!$B14/Overview!$C$3)+Overview!N$4*('Annualized Emissions'!$C14/Overview!$C$4)</f>
        <v>720.26871678384384</v>
      </c>
      <c r="F14" s="32">
        <f>Overview!O$3*('Annualized Emissions'!$B14/Overview!$C$3)+Overview!O$4*('Annualized Emissions'!$C14/Overview!$C$4)</f>
        <v>9.2350542654489427</v>
      </c>
    </row>
    <row r="15" spans="1:6" x14ac:dyDescent="0.25">
      <c r="A15">
        <v>13</v>
      </c>
      <c r="B15" s="33">
        <v>3000000</v>
      </c>
      <c r="C15" s="33">
        <v>7000000</v>
      </c>
      <c r="D15" s="32">
        <f>Overview!M$3*('Annualized Emissions'!$B15/Overview!$C$3)+Overview!M$4*('Annualized Emissions'!$C15/Overview!$C$4)</f>
        <v>1361304.5580447032</v>
      </c>
      <c r="E15" s="32">
        <f>Overview!N$3*('Annualized Emissions'!$B15/Overview!$C$3)+Overview!N$4*('Annualized Emissions'!$C15/Overview!$C$4)</f>
        <v>720.26871678384384</v>
      </c>
      <c r="F15" s="32">
        <f>Overview!O$3*('Annualized Emissions'!$B15/Overview!$C$3)+Overview!O$4*('Annualized Emissions'!$C15/Overview!$C$4)</f>
        <v>9.2350542654489427</v>
      </c>
    </row>
    <row r="16" spans="1:6" x14ac:dyDescent="0.25">
      <c r="A16">
        <v>14</v>
      </c>
      <c r="B16" s="33">
        <v>3000000</v>
      </c>
      <c r="C16" s="33">
        <v>6000000</v>
      </c>
      <c r="D16" s="32">
        <f>Overview!M$3*('Annualized Emissions'!$B16/Overview!$C$3)+Overview!M$4*('Annualized Emissions'!$C16/Overview!$C$4)</f>
        <v>1307857.9928170387</v>
      </c>
      <c r="E16" s="32">
        <f>Overview!N$3*('Annualized Emissions'!$B16/Overview!$C$3)+Overview!N$4*('Annualized Emissions'!$C16/Overview!$C$4)</f>
        <v>642.42165703981232</v>
      </c>
      <c r="F16" s="32">
        <f>Overview!O$3*('Annualized Emissions'!$B16/Overview!$C$3)+Overview!O$4*('Annualized Emissions'!$C16/Overview!$C$4)</f>
        <v>9.1373005612894538</v>
      </c>
    </row>
    <row r="17" spans="1:6" x14ac:dyDescent="0.25">
      <c r="A17">
        <v>15</v>
      </c>
      <c r="B17" s="33">
        <v>3000000</v>
      </c>
      <c r="C17" s="33">
        <v>5000000</v>
      </c>
      <c r="D17" s="32">
        <f>Overview!M$3*('Annualized Emissions'!$B17/Overview!$C$3)+Overview!M$4*('Annualized Emissions'!$C17/Overview!$C$4)</f>
        <v>1254411.4275893746</v>
      </c>
      <c r="E17" s="32">
        <f>Overview!N$3*('Annualized Emissions'!$B17/Overview!$C$3)+Overview!N$4*('Annualized Emissions'!$C17/Overview!$C$4)</f>
        <v>564.57459729578079</v>
      </c>
      <c r="F17" s="32">
        <f>Overview!O$3*('Annualized Emissions'!$B17/Overview!$C$3)+Overview!O$4*('Annualized Emissions'!$C17/Overview!$C$4)</f>
        <v>9.0395468571299666</v>
      </c>
    </row>
    <row r="18" spans="1:6" x14ac:dyDescent="0.25">
      <c r="A18">
        <v>16</v>
      </c>
      <c r="B18" s="33">
        <v>2000000</v>
      </c>
      <c r="C18" s="33">
        <v>4000000</v>
      </c>
      <c r="D18" s="32">
        <f>Overview!M$3*('Annualized Emissions'!$B18/Overview!$C$3)+Overview!M$4*('Annualized Emissions'!$C18/Overview!$C$4)</f>
        <v>871905.3285446926</v>
      </c>
      <c r="E18" s="32">
        <f>Overview!N$3*('Annualized Emissions'!$B18/Overview!$C$3)+Overview!N$4*('Annualized Emissions'!$C18/Overview!$C$4)</f>
        <v>428.28110469320825</v>
      </c>
      <c r="F18" s="32">
        <f>Overview!O$3*('Annualized Emissions'!$B18/Overview!$C$3)+Overview!O$4*('Annualized Emissions'!$C18/Overview!$C$4)</f>
        <v>6.0915337075263034</v>
      </c>
    </row>
    <row r="19" spans="1:6" x14ac:dyDescent="0.25">
      <c r="A19">
        <v>17</v>
      </c>
      <c r="B19" s="33">
        <v>2000000</v>
      </c>
      <c r="C19" s="33">
        <v>3000000</v>
      </c>
      <c r="D19" s="32">
        <f>Overview!M$3*('Annualized Emissions'!$B19/Overview!$C$3)+Overview!M$4*('Annualized Emissions'!$C19/Overview!$C$4)</f>
        <v>818458.76331702829</v>
      </c>
      <c r="E19" s="32">
        <f>Overview!N$3*('Annualized Emissions'!$B19/Overview!$C$3)+Overview!N$4*('Annualized Emissions'!$C19/Overview!$C$4)</f>
        <v>350.43404494917667</v>
      </c>
      <c r="F19" s="32">
        <f>Overview!O$3*('Annualized Emissions'!$B19/Overview!$C$3)+Overview!O$4*('Annualized Emissions'!$C19/Overview!$C$4)</f>
        <v>5.9937800033668154</v>
      </c>
    </row>
    <row r="20" spans="1:6" x14ac:dyDescent="0.25">
      <c r="A20">
        <v>18</v>
      </c>
      <c r="B20" s="33">
        <v>2000000</v>
      </c>
      <c r="C20" s="33">
        <v>2000000</v>
      </c>
      <c r="D20" s="32">
        <f>Overview!M$3*('Annualized Emissions'!$B20/Overview!$C$3)+Overview!M$4*('Annualized Emissions'!$C20/Overview!$C$4)</f>
        <v>765012.1980893641</v>
      </c>
      <c r="E20" s="32">
        <f>Overview!N$3*('Annualized Emissions'!$B20/Overview!$C$3)+Overview!N$4*('Annualized Emissions'!$C20/Overview!$C$4)</f>
        <v>272.5869852051452</v>
      </c>
      <c r="F20" s="32">
        <f>Overview!O$3*('Annualized Emissions'!$B20/Overview!$C$3)+Overview!O$4*('Annualized Emissions'!$C20/Overview!$C$4)</f>
        <v>5.8960262992073273</v>
      </c>
    </row>
    <row r="21" spans="1:6" x14ac:dyDescent="0.25">
      <c r="A21">
        <v>19</v>
      </c>
      <c r="B21" s="33">
        <v>2000000</v>
      </c>
      <c r="C21" s="33">
        <v>1000000</v>
      </c>
      <c r="D21" s="32">
        <f>Overview!M$3*('Annualized Emissions'!$B21/Overview!$C$3)+Overview!M$4*('Annualized Emissions'!$C21/Overview!$C$4)</f>
        <v>711565.63286169979</v>
      </c>
      <c r="E21" s="32">
        <f>Overview!N$3*('Annualized Emissions'!$B21/Overview!$C$3)+Overview!N$4*('Annualized Emissions'!$C21/Overview!$C$4)</f>
        <v>194.7399254611137</v>
      </c>
      <c r="F21" s="32">
        <f>Overview!O$3*('Annualized Emissions'!$B21/Overview!$C$3)+Overview!O$4*('Annualized Emissions'!$C21/Overview!$C$4)</f>
        <v>5.7982725950478393</v>
      </c>
    </row>
    <row r="22" spans="1:6" x14ac:dyDescent="0.25">
      <c r="A22">
        <v>20</v>
      </c>
      <c r="B22" s="33">
        <v>2000000</v>
      </c>
      <c r="C22" s="33">
        <v>1000000</v>
      </c>
      <c r="D22" s="32">
        <f>Overview!M$3*('Annualized Emissions'!$B22/Overview!$C$3)+Overview!M$4*('Annualized Emissions'!$C22/Overview!$C$4)</f>
        <v>711565.63286169979</v>
      </c>
      <c r="E22" s="32">
        <f>Overview!N$3*('Annualized Emissions'!$B22/Overview!$C$3)+Overview!N$4*('Annualized Emissions'!$C22/Overview!$C$4)</f>
        <v>194.7399254611137</v>
      </c>
      <c r="F22" s="32">
        <f>Overview!O$3*('Annualized Emissions'!$B22/Overview!$C$3)+Overview!O$4*('Annualized Emissions'!$C22/Overview!$C$4)</f>
        <v>5.7982725950478393</v>
      </c>
    </row>
    <row r="23" spans="1:6" x14ac:dyDescent="0.25">
      <c r="A23">
        <v>21</v>
      </c>
      <c r="B23" s="33">
        <v>2000000</v>
      </c>
      <c r="C23" s="33">
        <v>1000000</v>
      </c>
      <c r="D23" s="32">
        <f>Overview!M$3*('Annualized Emissions'!$B23/Overview!$C$3)+Overview!M$4*('Annualized Emissions'!$C23/Overview!$C$4)</f>
        <v>711565.63286169979</v>
      </c>
      <c r="E23" s="32">
        <f>Overview!N$3*('Annualized Emissions'!$B23/Overview!$C$3)+Overview!N$4*('Annualized Emissions'!$C23/Overview!$C$4)</f>
        <v>194.7399254611137</v>
      </c>
      <c r="F23" s="32">
        <f>Overview!O$3*('Annualized Emissions'!$B23/Overview!$C$3)+Overview!O$4*('Annualized Emissions'!$C23/Overview!$C$4)</f>
        <v>5.7982725950478393</v>
      </c>
    </row>
    <row r="24" spans="1:6" x14ac:dyDescent="0.25">
      <c r="A24">
        <v>22</v>
      </c>
      <c r="B24" s="33">
        <v>2000000</v>
      </c>
      <c r="C24" s="33">
        <v>1000000</v>
      </c>
      <c r="D24" s="32">
        <f>Overview!M$3*('Annualized Emissions'!$B24/Overview!$C$3)+Overview!M$4*('Annualized Emissions'!$C24/Overview!$C$4)</f>
        <v>711565.63286169979</v>
      </c>
      <c r="E24" s="32">
        <f>Overview!N$3*('Annualized Emissions'!$B24/Overview!$C$3)+Overview!N$4*('Annualized Emissions'!$C24/Overview!$C$4)</f>
        <v>194.7399254611137</v>
      </c>
      <c r="F24" s="32">
        <f>Overview!O$3*('Annualized Emissions'!$B24/Overview!$C$3)+Overview!O$4*('Annualized Emissions'!$C24/Overview!$C$4)</f>
        <v>5.7982725950478393</v>
      </c>
    </row>
    <row r="25" spans="1:6" x14ac:dyDescent="0.25">
      <c r="A25">
        <v>23</v>
      </c>
      <c r="B25" s="33">
        <v>1000000</v>
      </c>
      <c r="C25" s="33">
        <v>1000000</v>
      </c>
      <c r="D25" s="32">
        <f>Overview!M$3*('Annualized Emissions'!$B25/Overview!$C$3)+Overview!M$4*('Annualized Emissions'!$C25/Overview!$C$4)</f>
        <v>382506.09904468205</v>
      </c>
      <c r="E25" s="32">
        <f>Overview!N$3*('Annualized Emissions'!$B25/Overview!$C$3)+Overview!N$4*('Annualized Emissions'!$C25/Overview!$C$4)</f>
        <v>136.2934926025726</v>
      </c>
      <c r="F25" s="32">
        <f>Overview!O$3*('Annualized Emissions'!$B25/Overview!$C$3)+Overview!O$4*('Annualized Emissions'!$C25/Overview!$C$4)</f>
        <v>2.9480131496036637</v>
      </c>
    </row>
    <row r="26" spans="1:6" x14ac:dyDescent="0.25">
      <c r="A26">
        <v>24</v>
      </c>
      <c r="B26" s="33">
        <v>1000000</v>
      </c>
      <c r="C26" s="33">
        <v>1000000</v>
      </c>
      <c r="D26" s="32">
        <f>Overview!M$3*('Annualized Emissions'!$B26/Overview!$C$3)+Overview!M$4*('Annualized Emissions'!$C26/Overview!$C$4)</f>
        <v>382506.09904468205</v>
      </c>
      <c r="E26" s="32">
        <f>Overview!N$3*('Annualized Emissions'!$B26/Overview!$C$3)+Overview!N$4*('Annualized Emissions'!$C26/Overview!$C$4)</f>
        <v>136.2934926025726</v>
      </c>
      <c r="F26" s="32">
        <f>Overview!O$3*('Annualized Emissions'!$B26/Overview!$C$3)+Overview!O$4*('Annualized Emissions'!$C26/Overview!$C$4)</f>
        <v>2.9480131496036637</v>
      </c>
    </row>
    <row r="27" spans="1:6" x14ac:dyDescent="0.25">
      <c r="A27">
        <v>25</v>
      </c>
      <c r="B27" s="33">
        <v>1000000</v>
      </c>
      <c r="C27" s="33">
        <v>1000000</v>
      </c>
      <c r="D27" s="32">
        <f>Overview!M$3*('Annualized Emissions'!$B27/Overview!$C$3)+Overview!M$4*('Annualized Emissions'!$C27/Overview!$C$4)</f>
        <v>382506.09904468205</v>
      </c>
      <c r="E27" s="32">
        <f>Overview!N$3*('Annualized Emissions'!$B27/Overview!$C$3)+Overview!N$4*('Annualized Emissions'!$C27/Overview!$C$4)</f>
        <v>136.2934926025726</v>
      </c>
      <c r="F27" s="32">
        <f>Overview!O$3*('Annualized Emissions'!$B27/Overview!$C$3)+Overview!O$4*('Annualized Emissions'!$C27/Overview!$C$4)</f>
        <v>2.9480131496036637</v>
      </c>
    </row>
    <row r="28" spans="1:6" x14ac:dyDescent="0.25">
      <c r="A28">
        <v>26</v>
      </c>
      <c r="B28" s="33">
        <v>1000000</v>
      </c>
      <c r="C28" s="33">
        <v>1000000</v>
      </c>
      <c r="D28" s="32">
        <f>Overview!M$3*('Annualized Emissions'!$B28/Overview!$C$3)+Overview!M$4*('Annualized Emissions'!$C28/Overview!$C$4)</f>
        <v>382506.09904468205</v>
      </c>
      <c r="E28" s="32">
        <f>Overview!N$3*('Annualized Emissions'!$B28/Overview!$C$3)+Overview!N$4*('Annualized Emissions'!$C28/Overview!$C$4)</f>
        <v>136.2934926025726</v>
      </c>
      <c r="F28" s="32">
        <f>Overview!O$3*('Annualized Emissions'!$B28/Overview!$C$3)+Overview!O$4*('Annualized Emissions'!$C28/Overview!$C$4)</f>
        <v>2.9480131496036637</v>
      </c>
    </row>
    <row r="29" spans="1:6" x14ac:dyDescent="0.25">
      <c r="A29">
        <v>27</v>
      </c>
      <c r="B29" s="33">
        <v>1000000</v>
      </c>
      <c r="C29" s="33">
        <v>1000000</v>
      </c>
      <c r="D29" s="32">
        <f>Overview!M$3*('Annualized Emissions'!$B29/Overview!$C$3)+Overview!M$4*('Annualized Emissions'!$C29/Overview!$C$4)</f>
        <v>382506.09904468205</v>
      </c>
      <c r="E29" s="32">
        <f>Overview!N$3*('Annualized Emissions'!$B29/Overview!$C$3)+Overview!N$4*('Annualized Emissions'!$C29/Overview!$C$4)</f>
        <v>136.2934926025726</v>
      </c>
      <c r="F29" s="32">
        <f>Overview!O$3*('Annualized Emissions'!$B29/Overview!$C$3)+Overview!O$4*('Annualized Emissions'!$C29/Overview!$C$4)</f>
        <v>2.9480131496036637</v>
      </c>
    </row>
    <row r="30" spans="1:6" x14ac:dyDescent="0.25">
      <c r="A30">
        <v>28</v>
      </c>
      <c r="B30" s="33">
        <v>1000000</v>
      </c>
      <c r="C30" s="33">
        <v>1000000</v>
      </c>
      <c r="D30" s="32">
        <f>Overview!M$3*('Annualized Emissions'!$B30/Overview!$C$3)+Overview!M$4*('Annualized Emissions'!$C30/Overview!$C$4)</f>
        <v>382506.09904468205</v>
      </c>
      <c r="E30" s="32">
        <f>Overview!N$3*('Annualized Emissions'!$B30/Overview!$C$3)+Overview!N$4*('Annualized Emissions'!$C30/Overview!$C$4)</f>
        <v>136.2934926025726</v>
      </c>
      <c r="F30" s="32">
        <f>Overview!O$3*('Annualized Emissions'!$B30/Overview!$C$3)+Overview!O$4*('Annualized Emissions'!$C30/Overview!$C$4)</f>
        <v>2.9480131496036637</v>
      </c>
    </row>
    <row r="31" spans="1:6" x14ac:dyDescent="0.25">
      <c r="A31">
        <v>29</v>
      </c>
      <c r="B31" s="33">
        <v>1000000</v>
      </c>
      <c r="C31" s="33">
        <v>1000000</v>
      </c>
      <c r="D31" s="32">
        <f>Overview!M$3*('Annualized Emissions'!$B31/Overview!$C$3)+Overview!M$4*('Annualized Emissions'!$C31/Overview!$C$4)</f>
        <v>382506.09904468205</v>
      </c>
      <c r="E31" s="32">
        <f>Overview!N$3*('Annualized Emissions'!$B31/Overview!$C$3)+Overview!N$4*('Annualized Emissions'!$C31/Overview!$C$4)</f>
        <v>136.2934926025726</v>
      </c>
      <c r="F31" s="32">
        <f>Overview!O$3*('Annualized Emissions'!$B31/Overview!$C$3)+Overview!O$4*('Annualized Emissions'!$C31/Overview!$C$4)</f>
        <v>2.9480131496036637</v>
      </c>
    </row>
    <row r="32" spans="1:6" x14ac:dyDescent="0.25">
      <c r="A32">
        <v>30</v>
      </c>
      <c r="B32" s="33">
        <v>1000000</v>
      </c>
      <c r="C32" s="33">
        <v>1000000</v>
      </c>
      <c r="D32" s="32">
        <f>Overview!M$3*('Annualized Emissions'!$B32/Overview!$C$3)+Overview!M$4*('Annualized Emissions'!$C32/Overview!$C$4)</f>
        <v>382506.09904468205</v>
      </c>
      <c r="E32" s="32">
        <f>Overview!N$3*('Annualized Emissions'!$B32/Overview!$C$3)+Overview!N$4*('Annualized Emissions'!$C32/Overview!$C$4)</f>
        <v>136.2934926025726</v>
      </c>
      <c r="F32" s="32">
        <f>Overview!O$3*('Annualized Emissions'!$B32/Overview!$C$3)+Overview!O$4*('Annualized Emissions'!$C32/Overview!$C$4)</f>
        <v>2.9480131496036637</v>
      </c>
    </row>
    <row r="33" spans="1:6" x14ac:dyDescent="0.25">
      <c r="A33">
        <v>31</v>
      </c>
      <c r="B33" s="33">
        <v>1000000</v>
      </c>
      <c r="C33" s="33">
        <v>1000000</v>
      </c>
      <c r="D33" s="32">
        <f>Overview!M$3*('Annualized Emissions'!$B33/Overview!$C$3)+Overview!M$4*('Annualized Emissions'!$C33/Overview!$C$4)</f>
        <v>382506.09904468205</v>
      </c>
      <c r="E33" s="32">
        <f>Overview!N$3*('Annualized Emissions'!$B33/Overview!$C$3)+Overview!N$4*('Annualized Emissions'!$C33/Overview!$C$4)</f>
        <v>136.2934926025726</v>
      </c>
      <c r="F33" s="32">
        <f>Overview!O$3*('Annualized Emissions'!$B33/Overview!$C$3)+Overview!O$4*('Annualized Emissions'!$C33/Overview!$C$4)</f>
        <v>2.9480131496036637</v>
      </c>
    </row>
    <row r="34" spans="1:6" x14ac:dyDescent="0.25">
      <c r="A34">
        <v>32</v>
      </c>
      <c r="B34" s="33">
        <v>1000000</v>
      </c>
      <c r="C34" s="33">
        <v>1000000</v>
      </c>
      <c r="D34" s="32">
        <f>Overview!M$3*('Annualized Emissions'!$B34/Overview!$C$3)+Overview!M$4*('Annualized Emissions'!$C34/Overview!$C$4)</f>
        <v>382506.09904468205</v>
      </c>
      <c r="E34" s="32">
        <f>Overview!N$3*('Annualized Emissions'!$B34/Overview!$C$3)+Overview!N$4*('Annualized Emissions'!$C34/Overview!$C$4)</f>
        <v>136.2934926025726</v>
      </c>
      <c r="F34" s="32">
        <f>Overview!O$3*('Annualized Emissions'!$B34/Overview!$C$3)+Overview!O$4*('Annualized Emissions'!$C34/Overview!$C$4)</f>
        <v>2.9480131496036637</v>
      </c>
    </row>
    <row r="35" spans="1:6" x14ac:dyDescent="0.25">
      <c r="A35">
        <v>33</v>
      </c>
      <c r="B35" s="33">
        <v>1000000</v>
      </c>
      <c r="C35" s="33">
        <v>1000000</v>
      </c>
      <c r="D35" s="32">
        <f>Overview!M$3*('Annualized Emissions'!$B35/Overview!$C$3)+Overview!M$4*('Annualized Emissions'!$C35/Overview!$C$4)</f>
        <v>382506.09904468205</v>
      </c>
      <c r="E35" s="32">
        <f>Overview!N$3*('Annualized Emissions'!$B35/Overview!$C$3)+Overview!N$4*('Annualized Emissions'!$C35/Overview!$C$4)</f>
        <v>136.2934926025726</v>
      </c>
      <c r="F35" s="32">
        <f>Overview!O$3*('Annualized Emissions'!$B35/Overview!$C$3)+Overview!O$4*('Annualized Emissions'!$C35/Overview!$C$4)</f>
        <v>2.9480131496036637</v>
      </c>
    </row>
    <row r="36" spans="1:6" x14ac:dyDescent="0.25">
      <c r="A36">
        <v>34</v>
      </c>
      <c r="B36" s="33">
        <v>1000000</v>
      </c>
      <c r="C36" s="33">
        <v>1000000</v>
      </c>
      <c r="D36" s="32">
        <f>Overview!M$3*('Annualized Emissions'!$B36/Overview!$C$3)+Overview!M$4*('Annualized Emissions'!$C36/Overview!$C$4)</f>
        <v>382506.09904468205</v>
      </c>
      <c r="E36" s="32">
        <f>Overview!N$3*('Annualized Emissions'!$B36/Overview!$C$3)+Overview!N$4*('Annualized Emissions'!$C36/Overview!$C$4)</f>
        <v>136.2934926025726</v>
      </c>
      <c r="F36" s="32">
        <f>Overview!O$3*('Annualized Emissions'!$B36/Overview!$C$3)+Overview!O$4*('Annualized Emissions'!$C36/Overview!$C$4)</f>
        <v>2.9480131496036637</v>
      </c>
    </row>
    <row r="37" spans="1:6" x14ac:dyDescent="0.25">
      <c r="A37">
        <v>35</v>
      </c>
      <c r="B37" s="33">
        <v>1000000</v>
      </c>
      <c r="C37" s="33">
        <v>1000000</v>
      </c>
      <c r="D37" s="32">
        <f>Overview!M$3*('Annualized Emissions'!$B37/Overview!$C$3)+Overview!M$4*('Annualized Emissions'!$C37/Overview!$C$4)</f>
        <v>382506.09904468205</v>
      </c>
      <c r="E37" s="32">
        <f>Overview!N$3*('Annualized Emissions'!$B37/Overview!$C$3)+Overview!N$4*('Annualized Emissions'!$C37/Overview!$C$4)</f>
        <v>136.2934926025726</v>
      </c>
      <c r="F37" s="32">
        <f>Overview!O$3*('Annualized Emissions'!$B37/Overview!$C$3)+Overview!O$4*('Annualized Emissions'!$C37/Overview!$C$4)</f>
        <v>2.9480131496036637</v>
      </c>
    </row>
    <row r="38" spans="1:6" x14ac:dyDescent="0.25">
      <c r="A38">
        <v>36</v>
      </c>
      <c r="B38" s="33">
        <v>1000000</v>
      </c>
      <c r="C38" s="33">
        <v>1000000</v>
      </c>
      <c r="D38" s="32">
        <f>Overview!M$3*('Annualized Emissions'!$B38/Overview!$C$3)+Overview!M$4*('Annualized Emissions'!$C38/Overview!$C$4)</f>
        <v>382506.09904468205</v>
      </c>
      <c r="E38" s="32">
        <f>Overview!N$3*('Annualized Emissions'!$B38/Overview!$C$3)+Overview!N$4*('Annualized Emissions'!$C38/Overview!$C$4)</f>
        <v>136.2934926025726</v>
      </c>
      <c r="F38" s="32">
        <f>Overview!O$3*('Annualized Emissions'!$B38/Overview!$C$3)+Overview!O$4*('Annualized Emissions'!$C38/Overview!$C$4)</f>
        <v>2.9480131496036637</v>
      </c>
    </row>
    <row r="39" spans="1:6" x14ac:dyDescent="0.25">
      <c r="A39">
        <v>37</v>
      </c>
      <c r="B39" s="33">
        <v>1000000</v>
      </c>
      <c r="C39" s="33">
        <v>1000000</v>
      </c>
      <c r="D39" s="32">
        <f>Overview!M$3*('Annualized Emissions'!$B39/Overview!$C$3)+Overview!M$4*('Annualized Emissions'!$C39/Overview!$C$4)</f>
        <v>382506.09904468205</v>
      </c>
      <c r="E39" s="32">
        <f>Overview!N$3*('Annualized Emissions'!$B39/Overview!$C$3)+Overview!N$4*('Annualized Emissions'!$C39/Overview!$C$4)</f>
        <v>136.2934926025726</v>
      </c>
      <c r="F39" s="32">
        <f>Overview!O$3*('Annualized Emissions'!$B39/Overview!$C$3)+Overview!O$4*('Annualized Emissions'!$C39/Overview!$C$4)</f>
        <v>2.9480131496036637</v>
      </c>
    </row>
    <row r="40" spans="1:6" x14ac:dyDescent="0.25">
      <c r="A40">
        <v>38</v>
      </c>
      <c r="B40" s="33">
        <v>1000000</v>
      </c>
      <c r="C40" s="33">
        <v>1000000</v>
      </c>
      <c r="D40" s="32">
        <f>Overview!M$3*('Annualized Emissions'!$B40/Overview!$C$3)+Overview!M$4*('Annualized Emissions'!$C40/Overview!$C$4)</f>
        <v>382506.09904468205</v>
      </c>
      <c r="E40" s="32">
        <f>Overview!N$3*('Annualized Emissions'!$B40/Overview!$C$3)+Overview!N$4*('Annualized Emissions'!$C40/Overview!$C$4)</f>
        <v>136.2934926025726</v>
      </c>
      <c r="F40" s="32">
        <f>Overview!O$3*('Annualized Emissions'!$B40/Overview!$C$3)+Overview!O$4*('Annualized Emissions'!$C40/Overview!$C$4)</f>
        <v>2.9480131496036637</v>
      </c>
    </row>
    <row r="41" spans="1:6" x14ac:dyDescent="0.25">
      <c r="A41">
        <v>39</v>
      </c>
      <c r="B41" s="33">
        <v>1000000</v>
      </c>
      <c r="C41" s="33">
        <v>1000000</v>
      </c>
      <c r="D41" s="32">
        <f>Overview!M$3*('Annualized Emissions'!$B41/Overview!$C$3)+Overview!M$4*('Annualized Emissions'!$C41/Overview!$C$4)</f>
        <v>382506.09904468205</v>
      </c>
      <c r="E41" s="32">
        <f>Overview!N$3*('Annualized Emissions'!$B41/Overview!$C$3)+Overview!N$4*('Annualized Emissions'!$C41/Overview!$C$4)</f>
        <v>136.2934926025726</v>
      </c>
      <c r="F41" s="32">
        <f>Overview!O$3*('Annualized Emissions'!$B41/Overview!$C$3)+Overview!O$4*('Annualized Emissions'!$C41/Overview!$C$4)</f>
        <v>2.9480131496036637</v>
      </c>
    </row>
    <row r="42" spans="1:6" x14ac:dyDescent="0.25">
      <c r="A42">
        <v>40</v>
      </c>
      <c r="B42" s="33">
        <v>1000000</v>
      </c>
      <c r="C42" s="33">
        <v>1000000</v>
      </c>
      <c r="D42" s="32">
        <f>Overview!M$3*('Annualized Emissions'!$B42/Overview!$C$3)+Overview!M$4*('Annualized Emissions'!$C42/Overview!$C$4)</f>
        <v>382506.09904468205</v>
      </c>
      <c r="E42" s="32">
        <f>Overview!N$3*('Annualized Emissions'!$B42/Overview!$C$3)+Overview!N$4*('Annualized Emissions'!$C42/Overview!$C$4)</f>
        <v>136.2934926025726</v>
      </c>
      <c r="F42" s="32">
        <f>Overview!O$3*('Annualized Emissions'!$B42/Overview!$C$3)+Overview!O$4*('Annualized Emissions'!$C42/Overview!$C$4)</f>
        <v>2.9480131496036637</v>
      </c>
    </row>
    <row r="43" spans="1:6" x14ac:dyDescent="0.25">
      <c r="A43">
        <v>41</v>
      </c>
      <c r="B43" s="33">
        <v>1000000</v>
      </c>
      <c r="C43" s="33">
        <v>1000000</v>
      </c>
      <c r="D43" s="32">
        <f>Overview!M$3*('Annualized Emissions'!$B43/Overview!$C$3)+Overview!M$4*('Annualized Emissions'!$C43/Overview!$C$4)</f>
        <v>382506.09904468205</v>
      </c>
      <c r="E43" s="32">
        <f>Overview!N$3*('Annualized Emissions'!$B43/Overview!$C$3)+Overview!N$4*('Annualized Emissions'!$C43/Overview!$C$4)</f>
        <v>136.2934926025726</v>
      </c>
      <c r="F43" s="32">
        <f>Overview!O$3*('Annualized Emissions'!$B43/Overview!$C$3)+Overview!O$4*('Annualized Emissions'!$C43/Overview!$C$4)</f>
        <v>2.9480131496036637</v>
      </c>
    </row>
    <row r="44" spans="1:6" x14ac:dyDescent="0.25">
      <c r="A44">
        <v>42</v>
      </c>
      <c r="B44" s="33">
        <v>1000000</v>
      </c>
      <c r="C44" s="33">
        <v>1000000</v>
      </c>
      <c r="D44" s="32">
        <f>Overview!M$3*('Annualized Emissions'!$B44/Overview!$C$3)+Overview!M$4*('Annualized Emissions'!$C44/Overview!$C$4)</f>
        <v>382506.09904468205</v>
      </c>
      <c r="E44" s="32">
        <f>Overview!N$3*('Annualized Emissions'!$B44/Overview!$C$3)+Overview!N$4*('Annualized Emissions'!$C44/Overview!$C$4)</f>
        <v>136.2934926025726</v>
      </c>
      <c r="F44" s="32">
        <f>Overview!O$3*('Annualized Emissions'!$B44/Overview!$C$3)+Overview!O$4*('Annualized Emissions'!$C44/Overview!$C$4)</f>
        <v>2.9480131496036637</v>
      </c>
    </row>
    <row r="45" spans="1:6" x14ac:dyDescent="0.25">
      <c r="A45">
        <v>43</v>
      </c>
      <c r="B45" s="33">
        <v>1000000</v>
      </c>
      <c r="C45" s="33">
        <v>500000</v>
      </c>
      <c r="D45" s="32">
        <f>Overview!M$3*('Annualized Emissions'!$B45/Overview!$C$3)+Overview!M$4*('Annualized Emissions'!$C45/Overview!$C$4)</f>
        <v>355782.8164308499</v>
      </c>
      <c r="E45" s="32">
        <f>Overview!N$3*('Annualized Emissions'!$B45/Overview!$C$3)+Overview!N$4*('Annualized Emissions'!$C45/Overview!$C$4)</f>
        <v>97.36996273055685</v>
      </c>
      <c r="F45" s="32">
        <f>Overview!O$3*('Annualized Emissions'!$B45/Overview!$C$3)+Overview!O$4*('Annualized Emissions'!$C45/Overview!$C$4)</f>
        <v>2.8991362975239197</v>
      </c>
    </row>
    <row r="46" spans="1:6" x14ac:dyDescent="0.25">
      <c r="A46">
        <v>44</v>
      </c>
      <c r="B46" s="33">
        <v>1000000</v>
      </c>
      <c r="C46" s="33">
        <v>500000</v>
      </c>
      <c r="D46" s="32">
        <f>Overview!M$3*('Annualized Emissions'!$B46/Overview!$C$3)+Overview!M$4*('Annualized Emissions'!$C46/Overview!$C$4)</f>
        <v>355782.8164308499</v>
      </c>
      <c r="E46" s="32">
        <f>Overview!N$3*('Annualized Emissions'!$B46/Overview!$C$3)+Overview!N$4*('Annualized Emissions'!$C46/Overview!$C$4)</f>
        <v>97.36996273055685</v>
      </c>
      <c r="F46" s="32">
        <f>Overview!O$3*('Annualized Emissions'!$B46/Overview!$C$3)+Overview!O$4*('Annualized Emissions'!$C46/Overview!$C$4)</f>
        <v>2.8991362975239197</v>
      </c>
    </row>
    <row r="47" spans="1:6" x14ac:dyDescent="0.25">
      <c r="A47">
        <v>45</v>
      </c>
      <c r="B47" s="33">
        <v>1000000</v>
      </c>
      <c r="C47" s="33">
        <v>500000</v>
      </c>
      <c r="D47" s="32">
        <f>Overview!M$3*('Annualized Emissions'!$B47/Overview!$C$3)+Overview!M$4*('Annualized Emissions'!$C47/Overview!$C$4)</f>
        <v>355782.8164308499</v>
      </c>
      <c r="E47" s="32">
        <f>Overview!N$3*('Annualized Emissions'!$B47/Overview!$C$3)+Overview!N$4*('Annualized Emissions'!$C47/Overview!$C$4)</f>
        <v>97.36996273055685</v>
      </c>
      <c r="F47" s="32">
        <f>Overview!O$3*('Annualized Emissions'!$B47/Overview!$C$3)+Overview!O$4*('Annualized Emissions'!$C47/Overview!$C$4)</f>
        <v>2.8991362975239197</v>
      </c>
    </row>
    <row r="48" spans="1:6" x14ac:dyDescent="0.25">
      <c r="A48">
        <v>46</v>
      </c>
      <c r="B48" s="33">
        <v>1000000</v>
      </c>
      <c r="C48" s="33">
        <v>500000</v>
      </c>
      <c r="D48" s="32">
        <f>Overview!M$3*('Annualized Emissions'!$B48/Overview!$C$3)+Overview!M$4*('Annualized Emissions'!$C48/Overview!$C$4)</f>
        <v>355782.8164308499</v>
      </c>
      <c r="E48" s="32">
        <f>Overview!N$3*('Annualized Emissions'!$B48/Overview!$C$3)+Overview!N$4*('Annualized Emissions'!$C48/Overview!$C$4)</f>
        <v>97.36996273055685</v>
      </c>
      <c r="F48" s="32">
        <f>Overview!O$3*('Annualized Emissions'!$B48/Overview!$C$3)+Overview!O$4*('Annualized Emissions'!$C48/Overview!$C$4)</f>
        <v>2.8991362975239197</v>
      </c>
    </row>
    <row r="49" spans="1:6" x14ac:dyDescent="0.25">
      <c r="A49">
        <v>47</v>
      </c>
      <c r="B49" s="33">
        <v>1000000</v>
      </c>
      <c r="C49" s="33">
        <v>500000</v>
      </c>
      <c r="D49" s="32">
        <f>Overview!M$3*('Annualized Emissions'!$B49/Overview!$C$3)+Overview!M$4*('Annualized Emissions'!$C49/Overview!$C$4)</f>
        <v>355782.8164308499</v>
      </c>
      <c r="E49" s="32">
        <f>Overview!N$3*('Annualized Emissions'!$B49/Overview!$C$3)+Overview!N$4*('Annualized Emissions'!$C49/Overview!$C$4)</f>
        <v>97.36996273055685</v>
      </c>
      <c r="F49" s="32">
        <f>Overview!O$3*('Annualized Emissions'!$B49/Overview!$C$3)+Overview!O$4*('Annualized Emissions'!$C49/Overview!$C$4)</f>
        <v>2.8991362975239197</v>
      </c>
    </row>
    <row r="50" spans="1:6" x14ac:dyDescent="0.25">
      <c r="A50">
        <v>48</v>
      </c>
      <c r="B50" s="33">
        <v>1000000</v>
      </c>
      <c r="C50" s="33">
        <v>500000</v>
      </c>
      <c r="D50" s="32">
        <f>Overview!M$3*('Annualized Emissions'!$B50/Overview!$C$3)+Overview!M$4*('Annualized Emissions'!$C50/Overview!$C$4)</f>
        <v>355782.8164308499</v>
      </c>
      <c r="E50" s="32">
        <f>Overview!N$3*('Annualized Emissions'!$B50/Overview!$C$3)+Overview!N$4*('Annualized Emissions'!$C50/Overview!$C$4)</f>
        <v>97.36996273055685</v>
      </c>
      <c r="F50" s="32">
        <f>Overview!O$3*('Annualized Emissions'!$B50/Overview!$C$3)+Overview!O$4*('Annualized Emissions'!$C50/Overview!$C$4)</f>
        <v>2.8991362975239197</v>
      </c>
    </row>
    <row r="51" spans="1:6" x14ac:dyDescent="0.25">
      <c r="A51">
        <v>49</v>
      </c>
      <c r="B51" s="33">
        <v>500000</v>
      </c>
      <c r="C51" s="33">
        <v>500000</v>
      </c>
      <c r="D51" s="32">
        <f>Overview!M$3*('Annualized Emissions'!$B51/Overview!$C$3)+Overview!M$4*('Annualized Emissions'!$C51/Overview!$C$4)</f>
        <v>191253.04952234103</v>
      </c>
      <c r="E51" s="32">
        <f>Overview!N$3*('Annualized Emissions'!$B51/Overview!$C$3)+Overview!N$4*('Annualized Emissions'!$C51/Overview!$C$4)</f>
        <v>68.146746301286299</v>
      </c>
      <c r="F51" s="32">
        <f>Overview!O$3*('Annualized Emissions'!$B51/Overview!$C$3)+Overview!O$4*('Annualized Emissions'!$C51/Overview!$C$4)</f>
        <v>1.4740065748018318</v>
      </c>
    </row>
    <row r="52" spans="1:6" x14ac:dyDescent="0.25">
      <c r="A52">
        <v>50</v>
      </c>
      <c r="B52" s="33">
        <v>500000</v>
      </c>
      <c r="C52" s="33">
        <v>500000</v>
      </c>
      <c r="D52" s="32">
        <f>Overview!M$3*('Annualized Emissions'!$B52/Overview!$C$3)+Overview!M$4*('Annualized Emissions'!$C52/Overview!$C$4)</f>
        <v>191253.04952234103</v>
      </c>
      <c r="E52" s="32">
        <f>Overview!N$3*('Annualized Emissions'!$B52/Overview!$C$3)+Overview!N$4*('Annualized Emissions'!$C52/Overview!$C$4)</f>
        <v>68.146746301286299</v>
      </c>
      <c r="F52" s="32">
        <f>Overview!O$3*('Annualized Emissions'!$B52/Overview!$C$3)+Overview!O$4*('Annualized Emissions'!$C52/Overview!$C$4)</f>
        <v>1.4740065748018318</v>
      </c>
    </row>
    <row r="53" spans="1:6" x14ac:dyDescent="0.25">
      <c r="A53">
        <v>51</v>
      </c>
      <c r="B53" s="33">
        <v>500000</v>
      </c>
      <c r="C53" s="33">
        <v>500000</v>
      </c>
      <c r="D53" s="32">
        <f>Overview!M$3*('Annualized Emissions'!$B53/Overview!$C$3)+Overview!M$4*('Annualized Emissions'!$C53/Overview!$C$4)</f>
        <v>191253.04952234103</v>
      </c>
      <c r="E53" s="32">
        <f>Overview!N$3*('Annualized Emissions'!$B53/Overview!$C$3)+Overview!N$4*('Annualized Emissions'!$C53/Overview!$C$4)</f>
        <v>68.146746301286299</v>
      </c>
      <c r="F53" s="32">
        <f>Overview!O$3*('Annualized Emissions'!$B53/Overview!$C$3)+Overview!O$4*('Annualized Emissions'!$C53/Overview!$C$4)</f>
        <v>1.4740065748018318</v>
      </c>
    </row>
    <row r="54" spans="1:6" x14ac:dyDescent="0.25">
      <c r="A54">
        <v>52</v>
      </c>
      <c r="B54" s="33">
        <v>500000</v>
      </c>
      <c r="C54" s="33">
        <v>500000</v>
      </c>
      <c r="D54" s="32">
        <f>Overview!M$3*('Annualized Emissions'!$B54/Overview!$C$3)+Overview!M$4*('Annualized Emissions'!$C54/Overview!$C$4)</f>
        <v>191253.04952234103</v>
      </c>
      <c r="E54" s="32">
        <f>Overview!N$3*('Annualized Emissions'!$B54/Overview!$C$3)+Overview!N$4*('Annualized Emissions'!$C54/Overview!$C$4)</f>
        <v>68.146746301286299</v>
      </c>
      <c r="F54" s="32">
        <f>Overview!O$3*('Annualized Emissions'!$B54/Overview!$C$3)+Overview!O$4*('Annualized Emissions'!$C54/Overview!$C$4)</f>
        <v>1.4740065748018318</v>
      </c>
    </row>
    <row r="55" spans="1:6" x14ac:dyDescent="0.25">
      <c r="A55">
        <v>53</v>
      </c>
      <c r="B55" s="33">
        <v>500000</v>
      </c>
      <c r="C55" s="33">
        <v>500000</v>
      </c>
      <c r="D55" s="32">
        <f>Overview!M$3*('Annualized Emissions'!$B55/Overview!$C$3)+Overview!M$4*('Annualized Emissions'!$C55/Overview!$C$4)</f>
        <v>191253.04952234103</v>
      </c>
      <c r="E55" s="32">
        <f>Overview!N$3*('Annualized Emissions'!$B55/Overview!$C$3)+Overview!N$4*('Annualized Emissions'!$C55/Overview!$C$4)</f>
        <v>68.146746301286299</v>
      </c>
      <c r="F55" s="32">
        <f>Overview!O$3*('Annualized Emissions'!$B55/Overview!$C$3)+Overview!O$4*('Annualized Emissions'!$C55/Overview!$C$4)</f>
        <v>1.4740065748018318</v>
      </c>
    </row>
    <row r="56" spans="1:6" x14ac:dyDescent="0.25">
      <c r="A56">
        <v>54</v>
      </c>
      <c r="B56" s="33">
        <v>500000</v>
      </c>
      <c r="C56" s="33">
        <v>500000</v>
      </c>
      <c r="D56" s="32">
        <f>Overview!M$3*('Annualized Emissions'!$B56/Overview!$C$3)+Overview!M$4*('Annualized Emissions'!$C56/Overview!$C$4)</f>
        <v>191253.04952234103</v>
      </c>
      <c r="E56" s="32">
        <f>Overview!N$3*('Annualized Emissions'!$B56/Overview!$C$3)+Overview!N$4*('Annualized Emissions'!$C56/Overview!$C$4)</f>
        <v>68.146746301286299</v>
      </c>
      <c r="F56" s="32">
        <f>Overview!O$3*('Annualized Emissions'!$B56/Overview!$C$3)+Overview!O$4*('Annualized Emissions'!$C56/Overview!$C$4)</f>
        <v>1.4740065748018318</v>
      </c>
    </row>
    <row r="57" spans="1:6" x14ac:dyDescent="0.25">
      <c r="A57">
        <v>55</v>
      </c>
      <c r="B57" s="33">
        <v>300000</v>
      </c>
      <c r="C57" s="33">
        <v>500000</v>
      </c>
      <c r="D57" s="32">
        <f>Overview!M$3*('Annualized Emissions'!$B57/Overview!$C$3)+Overview!M$4*('Annualized Emissions'!$C57/Overview!$C$4)</f>
        <v>125441.14275893747</v>
      </c>
      <c r="E57" s="32">
        <f>Overview!N$3*('Annualized Emissions'!$B57/Overview!$C$3)+Overview!N$4*('Annualized Emissions'!$C57/Overview!$C$4)</f>
        <v>56.457459729578083</v>
      </c>
      <c r="F57" s="32">
        <f>Overview!O$3*('Annualized Emissions'!$B57/Overview!$C$3)+Overview!O$4*('Annualized Emissions'!$C57/Overview!$C$4)</f>
        <v>0.90395468571299664</v>
      </c>
    </row>
    <row r="58" spans="1:6" x14ac:dyDescent="0.25">
      <c r="A58">
        <v>56</v>
      </c>
      <c r="B58" s="33">
        <v>300000</v>
      </c>
      <c r="C58" s="33">
        <v>250000</v>
      </c>
      <c r="D58" s="32">
        <f>Overview!M$3*('Annualized Emissions'!$B58/Overview!$C$3)+Overview!M$4*('Annualized Emissions'!$C58/Overview!$C$4)</f>
        <v>112079.50145202139</v>
      </c>
      <c r="E58" s="32">
        <f>Overview!N$3*('Annualized Emissions'!$B58/Overview!$C$3)+Overview!N$4*('Annualized Emissions'!$C58/Overview!$C$4)</f>
        <v>36.995694793570209</v>
      </c>
      <c r="F58" s="32">
        <f>Overview!O$3*('Annualized Emissions'!$B58/Overview!$C$3)+Overview!O$4*('Annualized Emissions'!$C58/Overview!$C$4)</f>
        <v>0.87951625967312463</v>
      </c>
    </row>
    <row r="59" spans="1:6" x14ac:dyDescent="0.25">
      <c r="A59">
        <v>57</v>
      </c>
      <c r="B59" s="33">
        <v>200000</v>
      </c>
      <c r="C59" s="33">
        <v>250000</v>
      </c>
      <c r="D59" s="32">
        <f>Overview!M$3*('Annualized Emissions'!$B59/Overview!$C$3)+Overview!M$4*('Annualized Emissions'!$C59/Overview!$C$4)</f>
        <v>79173.548070319623</v>
      </c>
      <c r="E59" s="32">
        <f>Overview!N$3*('Annualized Emissions'!$B59/Overview!$C$3)+Overview!N$4*('Annualized Emissions'!$C59/Overview!$C$4)</f>
        <v>31.151051507716097</v>
      </c>
      <c r="F59" s="32">
        <f>Overview!O$3*('Annualized Emissions'!$B59/Overview!$C$3)+Overview!O$4*('Annualized Emissions'!$C59/Overview!$C$4)</f>
        <v>0.59449031512870709</v>
      </c>
    </row>
    <row r="60" spans="1:6" x14ac:dyDescent="0.25">
      <c r="A60">
        <v>58</v>
      </c>
      <c r="B60" s="33">
        <v>200000</v>
      </c>
      <c r="C60" s="33">
        <v>0</v>
      </c>
      <c r="D60" s="32">
        <f>Overview!M$3*('Annualized Emissions'!$B60/Overview!$C$3)+Overview!M$4*('Annualized Emissions'!$C60/Overview!$C$4)</f>
        <v>65811.906763403545</v>
      </c>
      <c r="E60" s="32">
        <f>Overview!N$3*('Annualized Emissions'!$B60/Overview!$C$3)+Overview!N$4*('Annualized Emissions'!$C60/Overview!$C$4)</f>
        <v>11.689286571708219</v>
      </c>
      <c r="F60" s="32">
        <f>Overview!O$3*('Annualized Emissions'!$B60/Overview!$C$3)+Overview!O$4*('Annualized Emissions'!$C60/Overview!$C$4)</f>
        <v>0.57005188908883508</v>
      </c>
    </row>
    <row r="61" spans="1:6" x14ac:dyDescent="0.25">
      <c r="A61">
        <v>59</v>
      </c>
      <c r="B61" s="33">
        <v>200000</v>
      </c>
      <c r="C61" s="33">
        <v>0</v>
      </c>
      <c r="D61" s="32">
        <f>Overview!M$3*('Annualized Emissions'!$B61/Overview!$C$3)+Overview!M$4*('Annualized Emissions'!$C61/Overview!$C$4)</f>
        <v>65811.906763403545</v>
      </c>
      <c r="E61" s="32">
        <f>Overview!N$3*('Annualized Emissions'!$B61/Overview!$C$3)+Overview!N$4*('Annualized Emissions'!$C61/Overview!$C$4)</f>
        <v>11.689286571708219</v>
      </c>
      <c r="F61" s="32">
        <f>Overview!O$3*('Annualized Emissions'!$B61/Overview!$C$3)+Overview!O$4*('Annualized Emissions'!$C61/Overview!$C$4)</f>
        <v>0.57005188908883508</v>
      </c>
    </row>
    <row r="62" spans="1:6" x14ac:dyDescent="0.25">
      <c r="A62">
        <v>60</v>
      </c>
      <c r="B62" s="33">
        <v>200000</v>
      </c>
      <c r="C62" s="33">
        <v>0</v>
      </c>
      <c r="D62" s="32">
        <f>Overview!M$3*('Annualized Emissions'!$B62/Overview!$C$3)+Overview!M$4*('Annualized Emissions'!$C62/Overview!$C$4)</f>
        <v>65811.906763403545</v>
      </c>
      <c r="E62" s="32">
        <f>Overview!N$3*('Annualized Emissions'!$B62/Overview!$C$3)+Overview!N$4*('Annualized Emissions'!$C62/Overview!$C$4)</f>
        <v>11.689286571708219</v>
      </c>
      <c r="F62" s="32">
        <f>Overview!O$3*('Annualized Emissions'!$B62/Overview!$C$3)+Overview!O$4*('Annualized Emissions'!$C62/Overview!$C$4)</f>
        <v>0.57005188908883508</v>
      </c>
    </row>
    <row r="63" spans="1:6" x14ac:dyDescent="0.25">
      <c r="A63">
        <v>61</v>
      </c>
      <c r="B63" s="33">
        <v>200000</v>
      </c>
      <c r="C63" s="33">
        <v>0</v>
      </c>
      <c r="D63" s="32">
        <f>Overview!M$3*('Annualized Emissions'!$B63/Overview!$C$3)+Overview!M$4*('Annualized Emissions'!$C63/Overview!$C$4)</f>
        <v>65811.906763403545</v>
      </c>
      <c r="E63" s="32">
        <f>Overview!N$3*('Annualized Emissions'!$B63/Overview!$C$3)+Overview!N$4*('Annualized Emissions'!$C63/Overview!$C$4)</f>
        <v>11.689286571708219</v>
      </c>
      <c r="F63" s="32">
        <f>Overview!O$3*('Annualized Emissions'!$B63/Overview!$C$3)+Overview!O$4*('Annualized Emissions'!$C63/Overview!$C$4)</f>
        <v>0.57005188908883508</v>
      </c>
    </row>
    <row r="64" spans="1:6" x14ac:dyDescent="0.25">
      <c r="A64">
        <v>62</v>
      </c>
      <c r="B64" s="33">
        <v>200000</v>
      </c>
      <c r="C64" s="33">
        <v>0</v>
      </c>
      <c r="D64" s="32">
        <f>Overview!M$3*('Annualized Emissions'!$B64/Overview!$C$3)+Overview!M$4*('Annualized Emissions'!$C64/Overview!$C$4)</f>
        <v>65811.906763403545</v>
      </c>
      <c r="E64" s="32">
        <f>Overview!N$3*('Annualized Emissions'!$B64/Overview!$C$3)+Overview!N$4*('Annualized Emissions'!$C64/Overview!$C$4)</f>
        <v>11.689286571708219</v>
      </c>
      <c r="F64" s="32">
        <f>Overview!O$3*('Annualized Emissions'!$B64/Overview!$C$3)+Overview!O$4*('Annualized Emissions'!$C64/Overview!$C$4)</f>
        <v>0.57005188908883508</v>
      </c>
    </row>
    <row r="65" spans="1:6" x14ac:dyDescent="0.25">
      <c r="A65">
        <v>63</v>
      </c>
      <c r="B65" s="33">
        <v>100000</v>
      </c>
      <c r="C65" s="33">
        <v>0</v>
      </c>
      <c r="D65" s="32">
        <f>Overview!M$3*('Annualized Emissions'!$B65/Overview!$C$3)+Overview!M$4*('Annualized Emissions'!$C65/Overview!$C$4)</f>
        <v>32905.953381701773</v>
      </c>
      <c r="E65" s="32">
        <f>Overview!N$3*('Annualized Emissions'!$B65/Overview!$C$3)+Overview!N$4*('Annualized Emissions'!$C65/Overview!$C$4)</f>
        <v>5.8446432858541097</v>
      </c>
      <c r="F65" s="32">
        <f>Overview!O$3*('Annualized Emissions'!$B65/Overview!$C$3)+Overview!O$4*('Annualized Emissions'!$C65/Overview!$C$4)</f>
        <v>0.28502594454441754</v>
      </c>
    </row>
    <row r="66" spans="1:6" x14ac:dyDescent="0.25">
      <c r="A66">
        <v>64</v>
      </c>
      <c r="B66" s="33">
        <v>100000</v>
      </c>
      <c r="C66" s="33">
        <v>0</v>
      </c>
      <c r="D66" s="32">
        <f>Overview!M$3*('Annualized Emissions'!$B66/Overview!$C$3)+Overview!M$4*('Annualized Emissions'!$C66/Overview!$C$4)</f>
        <v>32905.953381701773</v>
      </c>
      <c r="E66" s="32">
        <f>Overview!N$3*('Annualized Emissions'!$B66/Overview!$C$3)+Overview!N$4*('Annualized Emissions'!$C66/Overview!$C$4)</f>
        <v>5.8446432858541097</v>
      </c>
      <c r="F66" s="32">
        <f>Overview!O$3*('Annualized Emissions'!$B66/Overview!$C$3)+Overview!O$4*('Annualized Emissions'!$C66/Overview!$C$4)</f>
        <v>0.28502594454441754</v>
      </c>
    </row>
    <row r="67" spans="1:6" x14ac:dyDescent="0.25">
      <c r="A67">
        <v>65</v>
      </c>
      <c r="B67" s="33">
        <v>0</v>
      </c>
      <c r="C67" s="33">
        <v>0</v>
      </c>
      <c r="D67" s="32">
        <f>Overview!M$3*('Annualized Emissions'!$B67/Overview!$C$3)+Overview!M$4*('Annualized Emissions'!$C67/Overview!$C$4)</f>
        <v>0</v>
      </c>
      <c r="E67" s="32">
        <f>Overview!N$3*('Annualized Emissions'!$B67/Overview!$C$3)+Overview!N$4*('Annualized Emissions'!$C67/Overview!$C$4)</f>
        <v>0</v>
      </c>
      <c r="F67" s="32">
        <f>Overview!O$3*('Annualized Emissions'!$B67/Overview!$C$3)+Overview!O$4*('Annualized Emissions'!$C67/Overview!$C$4)</f>
        <v>0</v>
      </c>
    </row>
    <row r="68" spans="1:6" x14ac:dyDescent="0.25">
      <c r="A68">
        <v>66</v>
      </c>
      <c r="B68" s="33">
        <v>0</v>
      </c>
      <c r="C68" s="33">
        <v>0</v>
      </c>
      <c r="D68" s="32">
        <f>Overview!M$3*('Annualized Emissions'!$B68/Overview!$C$3)+Overview!M$4*('Annualized Emissions'!$C68/Overview!$C$4)</f>
        <v>0</v>
      </c>
      <c r="E68" s="32">
        <f>Overview!N$3*('Annualized Emissions'!$B68/Overview!$C$3)+Overview!N$4*('Annualized Emissions'!$C68/Overview!$C$4)</f>
        <v>0</v>
      </c>
      <c r="F68" s="32">
        <f>Overview!O$3*('Annualized Emissions'!$B68/Overview!$C$3)+Overview!O$4*('Annualized Emissions'!$C68/Overview!$C$4)</f>
        <v>0</v>
      </c>
    </row>
    <row r="69" spans="1:6" x14ac:dyDescent="0.25">
      <c r="A69">
        <v>67</v>
      </c>
      <c r="B69" s="33">
        <v>0</v>
      </c>
      <c r="C69" s="33">
        <v>0</v>
      </c>
      <c r="D69" s="32">
        <f>Overview!M$3*('Annualized Emissions'!$B69/Overview!$C$3)+Overview!M$4*('Annualized Emissions'!$C69/Overview!$C$4)</f>
        <v>0</v>
      </c>
      <c r="E69" s="32">
        <f>Overview!N$3*('Annualized Emissions'!$B69/Overview!$C$3)+Overview!N$4*('Annualized Emissions'!$C69/Overview!$C$4)</f>
        <v>0</v>
      </c>
      <c r="F69" s="32">
        <f>Overview!O$3*('Annualized Emissions'!$B69/Overview!$C$3)+Overview!O$4*('Annualized Emissions'!$C69/Overview!$C$4)</f>
        <v>0</v>
      </c>
    </row>
    <row r="70" spans="1:6" x14ac:dyDescent="0.25">
      <c r="A70">
        <v>68</v>
      </c>
      <c r="B70" s="33">
        <v>0</v>
      </c>
      <c r="C70" s="33">
        <v>0</v>
      </c>
      <c r="D70" s="32">
        <f>Overview!M$3*('Annualized Emissions'!$B70/Overview!$C$3)+Overview!M$4*('Annualized Emissions'!$C70/Overview!$C$4)</f>
        <v>0</v>
      </c>
      <c r="E70" s="32">
        <f>Overview!N$3*('Annualized Emissions'!$B70/Overview!$C$3)+Overview!N$4*('Annualized Emissions'!$C70/Overview!$C$4)</f>
        <v>0</v>
      </c>
      <c r="F70" s="32">
        <f>Overview!O$3*('Annualized Emissions'!$B70/Overview!$C$3)+Overview!O$4*('Annualized Emissions'!$C70/Overview!$C$4)</f>
        <v>0</v>
      </c>
    </row>
    <row r="71" spans="1:6" x14ac:dyDescent="0.25">
      <c r="A71">
        <v>69</v>
      </c>
      <c r="B71" s="33">
        <v>0</v>
      </c>
      <c r="C71" s="33">
        <v>0</v>
      </c>
      <c r="D71" s="32">
        <f>Overview!M$3*('Annualized Emissions'!$B71/Overview!$C$3)+Overview!M$4*('Annualized Emissions'!$C71/Overview!$C$4)</f>
        <v>0</v>
      </c>
      <c r="E71" s="32">
        <f>Overview!N$3*('Annualized Emissions'!$B71/Overview!$C$3)+Overview!N$4*('Annualized Emissions'!$C71/Overview!$C$4)</f>
        <v>0</v>
      </c>
      <c r="F71" s="32">
        <f>Overview!O$3*('Annualized Emissions'!$B71/Overview!$C$3)+Overview!O$4*('Annualized Emissions'!$C71/Overview!$C$4)</f>
        <v>0</v>
      </c>
    </row>
    <row r="72" spans="1:6" x14ac:dyDescent="0.25">
      <c r="A72">
        <v>70</v>
      </c>
      <c r="B72" s="33">
        <v>0</v>
      </c>
      <c r="C72" s="33">
        <v>0</v>
      </c>
      <c r="D72" s="32">
        <f>Overview!M$3*('Annualized Emissions'!$B72/Overview!$C$3)+Overview!M$4*('Annualized Emissions'!$C72/Overview!$C$4)</f>
        <v>0</v>
      </c>
      <c r="E72" s="32">
        <f>Overview!N$3*('Annualized Emissions'!$B72/Overview!$C$3)+Overview!N$4*('Annualized Emissions'!$C72/Overview!$C$4)</f>
        <v>0</v>
      </c>
      <c r="F72" s="32">
        <f>Overview!O$3*('Annualized Emissions'!$B72/Overview!$C$3)+Overview!O$4*('Annualized Emissions'!$C72/Overview!$C$4)</f>
        <v>0</v>
      </c>
    </row>
    <row r="73" spans="1:6" x14ac:dyDescent="0.25">
      <c r="A73">
        <v>71</v>
      </c>
      <c r="B73" s="33">
        <v>0</v>
      </c>
      <c r="C73" s="33">
        <v>0</v>
      </c>
      <c r="D73" s="32">
        <f>Overview!M$3*('Annualized Emissions'!$B73/Overview!$C$3)+Overview!M$4*('Annualized Emissions'!$C73/Overview!$C$4)</f>
        <v>0</v>
      </c>
      <c r="E73" s="32">
        <f>Overview!N$3*('Annualized Emissions'!$B73/Overview!$C$3)+Overview!N$4*('Annualized Emissions'!$C73/Overview!$C$4)</f>
        <v>0</v>
      </c>
      <c r="F73" s="32">
        <f>Overview!O$3*('Annualized Emissions'!$B73/Overview!$C$3)+Overview!O$4*('Annualized Emissions'!$C73/Overview!$C$4)</f>
        <v>0</v>
      </c>
    </row>
    <row r="74" spans="1:6" x14ac:dyDescent="0.25">
      <c r="A74">
        <v>72</v>
      </c>
      <c r="B74" s="33">
        <v>0</v>
      </c>
      <c r="C74" s="33">
        <v>0</v>
      </c>
      <c r="D74" s="32">
        <f>Overview!M$3*('Annualized Emissions'!$B74/Overview!$C$3)+Overview!M$4*('Annualized Emissions'!$C74/Overview!$C$4)</f>
        <v>0</v>
      </c>
      <c r="E74" s="32">
        <f>Overview!N$3*('Annualized Emissions'!$B74/Overview!$C$3)+Overview!N$4*('Annualized Emissions'!$C74/Overview!$C$4)</f>
        <v>0</v>
      </c>
      <c r="F74" s="32">
        <f>Overview!O$3*('Annualized Emissions'!$B74/Overview!$C$3)+Overview!O$4*('Annualized Emissions'!$C74/Overview!$C$4)</f>
        <v>0</v>
      </c>
    </row>
    <row r="75" spans="1:6" x14ac:dyDescent="0.25">
      <c r="A75">
        <v>73</v>
      </c>
      <c r="B75" s="33">
        <v>0</v>
      </c>
      <c r="C75" s="33">
        <v>0</v>
      </c>
      <c r="D75" s="32">
        <f>Overview!M$3*('Annualized Emissions'!$B75/Overview!$C$3)+Overview!M$4*('Annualized Emissions'!$C75/Overview!$C$4)</f>
        <v>0</v>
      </c>
      <c r="E75" s="32">
        <f>Overview!N$3*('Annualized Emissions'!$B75/Overview!$C$3)+Overview!N$4*('Annualized Emissions'!$C75/Overview!$C$4)</f>
        <v>0</v>
      </c>
      <c r="F75" s="32">
        <f>Overview!O$3*('Annualized Emissions'!$B75/Overview!$C$3)+Overview!O$4*('Annualized Emissions'!$C75/Overview!$C$4)</f>
        <v>0</v>
      </c>
    </row>
    <row r="76" spans="1:6" x14ac:dyDescent="0.25">
      <c r="A76">
        <v>74</v>
      </c>
      <c r="B76" s="33">
        <v>0</v>
      </c>
      <c r="C76" s="33">
        <v>0</v>
      </c>
      <c r="D76" s="32">
        <f>Overview!M$3*('Annualized Emissions'!$B76/Overview!$C$3)+Overview!M$4*('Annualized Emissions'!$C76/Overview!$C$4)</f>
        <v>0</v>
      </c>
      <c r="E76" s="32">
        <f>Overview!N$3*('Annualized Emissions'!$B76/Overview!$C$3)+Overview!N$4*('Annualized Emissions'!$C76/Overview!$C$4)</f>
        <v>0</v>
      </c>
      <c r="F76" s="32">
        <f>Overview!O$3*('Annualized Emissions'!$B76/Overview!$C$3)+Overview!O$4*('Annualized Emissions'!$C76/Overview!$C$4)</f>
        <v>0</v>
      </c>
    </row>
    <row r="77" spans="1:6" x14ac:dyDescent="0.25">
      <c r="A77">
        <v>75</v>
      </c>
      <c r="B77" s="33">
        <v>0</v>
      </c>
      <c r="C77" s="33">
        <v>0</v>
      </c>
      <c r="D77" s="32">
        <f>Overview!M$3*('Annualized Emissions'!$B77/Overview!$C$3)+Overview!M$4*('Annualized Emissions'!$C77/Overview!$C$4)</f>
        <v>0</v>
      </c>
      <c r="E77" s="32">
        <f>Overview!N$3*('Annualized Emissions'!$B77/Overview!$C$3)+Overview!N$4*('Annualized Emissions'!$C77/Overview!$C$4)</f>
        <v>0</v>
      </c>
      <c r="F77" s="32">
        <f>Overview!O$3*('Annualized Emissions'!$B77/Overview!$C$3)+Overview!O$4*('Annualized Emissions'!$C77/Overview!$C$4)</f>
        <v>0</v>
      </c>
    </row>
    <row r="78" spans="1:6" x14ac:dyDescent="0.25">
      <c r="A78">
        <v>76</v>
      </c>
      <c r="B78" s="33">
        <v>0</v>
      </c>
      <c r="C78" s="33">
        <v>0</v>
      </c>
      <c r="D78" s="32">
        <f>Overview!M$3*('Annualized Emissions'!$B78/Overview!$C$3)+Overview!M$4*('Annualized Emissions'!$C78/Overview!$C$4)</f>
        <v>0</v>
      </c>
      <c r="E78" s="32">
        <f>Overview!N$3*('Annualized Emissions'!$B78/Overview!$C$3)+Overview!N$4*('Annualized Emissions'!$C78/Overview!$C$4)</f>
        <v>0</v>
      </c>
      <c r="F78" s="32">
        <f>Overview!O$3*('Annualized Emissions'!$B78/Overview!$C$3)+Overview!O$4*('Annualized Emissions'!$C78/Overview!$C$4)</f>
        <v>0</v>
      </c>
    </row>
    <row r="79" spans="1:6" x14ac:dyDescent="0.25">
      <c r="A79">
        <v>77</v>
      </c>
      <c r="B79" s="33">
        <v>0</v>
      </c>
      <c r="C79" s="33">
        <v>0</v>
      </c>
      <c r="D79" s="32">
        <f>Overview!M$3*('Annualized Emissions'!$B79/Overview!$C$3)+Overview!M$4*('Annualized Emissions'!$C79/Overview!$C$4)</f>
        <v>0</v>
      </c>
      <c r="E79" s="32">
        <f>Overview!N$3*('Annualized Emissions'!$B79/Overview!$C$3)+Overview!N$4*('Annualized Emissions'!$C79/Overview!$C$4)</f>
        <v>0</v>
      </c>
      <c r="F79" s="32">
        <f>Overview!O$3*('Annualized Emissions'!$B79/Overview!$C$3)+Overview!O$4*('Annualized Emissions'!$C79/Overview!$C$4)</f>
        <v>0</v>
      </c>
    </row>
    <row r="80" spans="1:6" x14ac:dyDescent="0.25">
      <c r="A80">
        <v>78</v>
      </c>
      <c r="B80" s="33">
        <v>0</v>
      </c>
      <c r="C80" s="33">
        <v>0</v>
      </c>
      <c r="D80" s="32">
        <f>Overview!M$3*('Annualized Emissions'!$B80/Overview!$C$3)+Overview!M$4*('Annualized Emissions'!$C80/Overview!$C$4)</f>
        <v>0</v>
      </c>
      <c r="E80" s="32">
        <f>Overview!N$3*('Annualized Emissions'!$B80/Overview!$C$3)+Overview!N$4*('Annualized Emissions'!$C80/Overview!$C$4)</f>
        <v>0</v>
      </c>
      <c r="F80" s="32">
        <f>Overview!O$3*('Annualized Emissions'!$B80/Overview!$C$3)+Overview!O$4*('Annualized Emissions'!$C80/Overview!$C$4)</f>
        <v>0</v>
      </c>
    </row>
    <row r="81" spans="1:6" x14ac:dyDescent="0.25">
      <c r="A81">
        <v>79</v>
      </c>
      <c r="B81" s="33">
        <v>0</v>
      </c>
      <c r="C81" s="33">
        <v>0</v>
      </c>
      <c r="D81" s="32">
        <f>Overview!M$3*('Annualized Emissions'!$B81/Overview!$C$3)+Overview!M$4*('Annualized Emissions'!$C81/Overview!$C$4)</f>
        <v>0</v>
      </c>
      <c r="E81" s="32">
        <f>Overview!N$3*('Annualized Emissions'!$B81/Overview!$C$3)+Overview!N$4*('Annualized Emissions'!$C81/Overview!$C$4)</f>
        <v>0</v>
      </c>
      <c r="F81" s="32">
        <f>Overview!O$3*('Annualized Emissions'!$B81/Overview!$C$3)+Overview!O$4*('Annualized Emissions'!$C81/Overview!$C$4)</f>
        <v>0</v>
      </c>
    </row>
    <row r="82" spans="1:6" x14ac:dyDescent="0.25">
      <c r="A82">
        <v>80</v>
      </c>
      <c r="B82" s="33">
        <v>0</v>
      </c>
      <c r="C82" s="33">
        <v>0</v>
      </c>
      <c r="D82" s="32">
        <f>Overview!M$3*('Annualized Emissions'!$B82/Overview!$C$3)+Overview!M$4*('Annualized Emissions'!$C82/Overview!$C$4)</f>
        <v>0</v>
      </c>
      <c r="E82" s="32">
        <f>Overview!N$3*('Annualized Emissions'!$B82/Overview!$C$3)+Overview!N$4*('Annualized Emissions'!$C82/Overview!$C$4)</f>
        <v>0</v>
      </c>
      <c r="F82" s="32">
        <f>Overview!O$3*('Annualized Emissions'!$B82/Overview!$C$3)+Overview!O$4*('Annualized Emissions'!$C82/Overview!$C$4)</f>
        <v>0</v>
      </c>
    </row>
    <row r="83" spans="1:6" x14ac:dyDescent="0.25">
      <c r="A83">
        <v>81</v>
      </c>
      <c r="B83" s="33">
        <v>0</v>
      </c>
      <c r="C83" s="33">
        <v>0</v>
      </c>
      <c r="D83" s="32">
        <f>Overview!M$3*('Annualized Emissions'!$B83/Overview!$C$3)+Overview!M$4*('Annualized Emissions'!$C83/Overview!$C$4)</f>
        <v>0</v>
      </c>
      <c r="E83" s="32">
        <f>Overview!N$3*('Annualized Emissions'!$B83/Overview!$C$3)+Overview!N$4*('Annualized Emissions'!$C83/Overview!$C$4)</f>
        <v>0</v>
      </c>
      <c r="F83" s="32">
        <f>Overview!O$3*('Annualized Emissions'!$B83/Overview!$C$3)+Overview!O$4*('Annualized Emissions'!$C83/Overview!$C$4)</f>
        <v>0</v>
      </c>
    </row>
    <row r="84" spans="1:6" x14ac:dyDescent="0.25">
      <c r="A84">
        <v>82</v>
      </c>
      <c r="B84" s="33">
        <v>0</v>
      </c>
      <c r="C84" s="33">
        <v>0</v>
      </c>
      <c r="D84" s="32">
        <f>Overview!M$3*('Annualized Emissions'!$B84/Overview!$C$3)+Overview!M$4*('Annualized Emissions'!$C84/Overview!$C$4)</f>
        <v>0</v>
      </c>
      <c r="E84" s="32">
        <f>Overview!N$3*('Annualized Emissions'!$B84/Overview!$C$3)+Overview!N$4*('Annualized Emissions'!$C84/Overview!$C$4)</f>
        <v>0</v>
      </c>
      <c r="F84" s="32">
        <f>Overview!O$3*('Annualized Emissions'!$B84/Overview!$C$3)+Overview!O$4*('Annualized Emissions'!$C84/Overview!$C$4)</f>
        <v>0</v>
      </c>
    </row>
    <row r="85" spans="1:6" x14ac:dyDescent="0.25">
      <c r="A85">
        <v>83</v>
      </c>
      <c r="B85" s="33">
        <v>0</v>
      </c>
      <c r="C85" s="33">
        <v>0</v>
      </c>
      <c r="D85" s="32">
        <f>Overview!M$3*('Annualized Emissions'!$B85/Overview!$C$3)+Overview!M$4*('Annualized Emissions'!$C85/Overview!$C$4)</f>
        <v>0</v>
      </c>
      <c r="E85" s="32">
        <f>Overview!N$3*('Annualized Emissions'!$B85/Overview!$C$3)+Overview!N$4*('Annualized Emissions'!$C85/Overview!$C$4)</f>
        <v>0</v>
      </c>
      <c r="F85" s="32">
        <f>Overview!O$3*('Annualized Emissions'!$B85/Overview!$C$3)+Overview!O$4*('Annualized Emissions'!$C85/Overview!$C$4)</f>
        <v>0</v>
      </c>
    </row>
    <row r="86" spans="1:6" x14ac:dyDescent="0.25">
      <c r="A86">
        <v>84</v>
      </c>
      <c r="B86" s="33">
        <v>0</v>
      </c>
      <c r="C86" s="33">
        <v>0</v>
      </c>
      <c r="D86" s="32">
        <f>Overview!M$3*('Annualized Emissions'!$B86/Overview!$C$3)+Overview!M$4*('Annualized Emissions'!$C86/Overview!$C$4)</f>
        <v>0</v>
      </c>
      <c r="E86" s="32">
        <f>Overview!N$3*('Annualized Emissions'!$B86/Overview!$C$3)+Overview!N$4*('Annualized Emissions'!$C86/Overview!$C$4)</f>
        <v>0</v>
      </c>
      <c r="F86" s="32">
        <f>Overview!O$3*('Annualized Emissions'!$B86/Overview!$C$3)+Overview!O$4*('Annualized Emissions'!$C86/Overview!$C$4)</f>
        <v>0</v>
      </c>
    </row>
    <row r="87" spans="1:6" x14ac:dyDescent="0.25">
      <c r="A87">
        <v>85</v>
      </c>
      <c r="B87" s="33">
        <v>0</v>
      </c>
      <c r="C87" s="33">
        <v>0</v>
      </c>
      <c r="D87" s="32">
        <f>Overview!M$3*('Annualized Emissions'!$B87/Overview!$C$3)+Overview!M$4*('Annualized Emissions'!$C87/Overview!$C$4)</f>
        <v>0</v>
      </c>
      <c r="E87" s="32">
        <f>Overview!N$3*('Annualized Emissions'!$B87/Overview!$C$3)+Overview!N$4*('Annualized Emissions'!$C87/Overview!$C$4)</f>
        <v>0</v>
      </c>
      <c r="F87" s="32">
        <f>Overview!O$3*('Annualized Emissions'!$B87/Overview!$C$3)+Overview!O$4*('Annualized Emissions'!$C87/Overview!$C$4)</f>
        <v>0</v>
      </c>
    </row>
    <row r="88" spans="1:6" x14ac:dyDescent="0.25">
      <c r="A88">
        <v>86</v>
      </c>
      <c r="B88" s="33">
        <v>0</v>
      </c>
      <c r="C88" s="33">
        <v>0</v>
      </c>
      <c r="D88" s="32">
        <f>Overview!M$3*('Annualized Emissions'!$B88/Overview!$C$3)+Overview!M$4*('Annualized Emissions'!$C88/Overview!$C$4)</f>
        <v>0</v>
      </c>
      <c r="E88" s="32">
        <f>Overview!N$3*('Annualized Emissions'!$B88/Overview!$C$3)+Overview!N$4*('Annualized Emissions'!$C88/Overview!$C$4)</f>
        <v>0</v>
      </c>
      <c r="F88" s="32">
        <f>Overview!O$3*('Annualized Emissions'!$B88/Overview!$C$3)+Overview!O$4*('Annualized Emissions'!$C88/Overview!$C$4)</f>
        <v>0</v>
      </c>
    </row>
    <row r="89" spans="1:6" x14ac:dyDescent="0.25">
      <c r="A89">
        <v>87</v>
      </c>
      <c r="B89" s="33">
        <v>0</v>
      </c>
      <c r="C89" s="33">
        <v>0</v>
      </c>
      <c r="D89" s="32">
        <f>Overview!M$3*('Annualized Emissions'!$B89/Overview!$C$3)+Overview!M$4*('Annualized Emissions'!$C89/Overview!$C$4)</f>
        <v>0</v>
      </c>
      <c r="E89" s="32">
        <f>Overview!N$3*('Annualized Emissions'!$B89/Overview!$C$3)+Overview!N$4*('Annualized Emissions'!$C89/Overview!$C$4)</f>
        <v>0</v>
      </c>
      <c r="F89" s="32">
        <f>Overview!O$3*('Annualized Emissions'!$B89/Overview!$C$3)+Overview!O$4*('Annualized Emissions'!$C89/Overview!$C$4)</f>
        <v>0</v>
      </c>
    </row>
    <row r="90" spans="1:6" x14ac:dyDescent="0.25">
      <c r="A90">
        <v>88</v>
      </c>
      <c r="B90" s="33">
        <v>0</v>
      </c>
      <c r="C90" s="33">
        <v>0</v>
      </c>
      <c r="D90" s="32">
        <f>Overview!M$3*('Annualized Emissions'!$B90/Overview!$C$3)+Overview!M$4*('Annualized Emissions'!$C90/Overview!$C$4)</f>
        <v>0</v>
      </c>
      <c r="E90" s="32">
        <f>Overview!N$3*('Annualized Emissions'!$B90/Overview!$C$3)+Overview!N$4*('Annualized Emissions'!$C90/Overview!$C$4)</f>
        <v>0</v>
      </c>
      <c r="F90" s="32">
        <f>Overview!O$3*('Annualized Emissions'!$B90/Overview!$C$3)+Overview!O$4*('Annualized Emissions'!$C90/Overview!$C$4)</f>
        <v>0</v>
      </c>
    </row>
    <row r="91" spans="1:6" x14ac:dyDescent="0.25">
      <c r="A91">
        <v>89</v>
      </c>
      <c r="B91" s="33">
        <v>0</v>
      </c>
      <c r="C91" s="33">
        <v>0</v>
      </c>
      <c r="D91" s="32">
        <f>Overview!M$3*('Annualized Emissions'!$B91/Overview!$C$3)+Overview!M$4*('Annualized Emissions'!$C91/Overview!$C$4)</f>
        <v>0</v>
      </c>
      <c r="E91" s="32">
        <f>Overview!N$3*('Annualized Emissions'!$B91/Overview!$C$3)+Overview!N$4*('Annualized Emissions'!$C91/Overview!$C$4)</f>
        <v>0</v>
      </c>
      <c r="F91" s="32">
        <f>Overview!O$3*('Annualized Emissions'!$B91/Overview!$C$3)+Overview!O$4*('Annualized Emissions'!$C91/Overview!$C$4)</f>
        <v>0</v>
      </c>
    </row>
    <row r="92" spans="1:6" x14ac:dyDescent="0.25">
      <c r="A92">
        <v>90</v>
      </c>
      <c r="B92" s="33">
        <v>0</v>
      </c>
      <c r="C92" s="33">
        <v>0</v>
      </c>
      <c r="D92" s="32">
        <f>Overview!M$3*('Annualized Emissions'!$B92/Overview!$C$3)+Overview!M$4*('Annualized Emissions'!$C92/Overview!$C$4)</f>
        <v>0</v>
      </c>
      <c r="E92" s="32">
        <f>Overview!N$3*('Annualized Emissions'!$B92/Overview!$C$3)+Overview!N$4*('Annualized Emissions'!$C92/Overview!$C$4)</f>
        <v>0</v>
      </c>
      <c r="F92" s="32">
        <f>Overview!O$3*('Annualized Emissions'!$B92/Overview!$C$3)+Overview!O$4*('Annualized Emissions'!$C92/Overview!$C$4)</f>
        <v>0</v>
      </c>
    </row>
    <row r="93" spans="1:6" x14ac:dyDescent="0.25">
      <c r="A93">
        <v>91</v>
      </c>
      <c r="B93" s="33">
        <v>0</v>
      </c>
      <c r="C93" s="33">
        <v>0</v>
      </c>
      <c r="D93" s="32">
        <f>Overview!M$3*('Annualized Emissions'!$B93/Overview!$C$3)+Overview!M$4*('Annualized Emissions'!$C93/Overview!$C$4)</f>
        <v>0</v>
      </c>
      <c r="E93" s="32">
        <f>Overview!N$3*('Annualized Emissions'!$B93/Overview!$C$3)+Overview!N$4*('Annualized Emissions'!$C93/Overview!$C$4)</f>
        <v>0</v>
      </c>
      <c r="F93" s="32">
        <f>Overview!O$3*('Annualized Emissions'!$B93/Overview!$C$3)+Overview!O$4*('Annualized Emissions'!$C93/Overview!$C$4)</f>
        <v>0</v>
      </c>
    </row>
    <row r="94" spans="1:6" x14ac:dyDescent="0.25">
      <c r="A94">
        <v>92</v>
      </c>
      <c r="B94" s="33">
        <v>0</v>
      </c>
      <c r="C94" s="33">
        <v>0</v>
      </c>
      <c r="D94" s="32">
        <f>Overview!M$3*('Annualized Emissions'!$B94/Overview!$C$3)+Overview!M$4*('Annualized Emissions'!$C94/Overview!$C$4)</f>
        <v>0</v>
      </c>
      <c r="E94" s="32">
        <f>Overview!N$3*('Annualized Emissions'!$B94/Overview!$C$3)+Overview!N$4*('Annualized Emissions'!$C94/Overview!$C$4)</f>
        <v>0</v>
      </c>
      <c r="F94" s="32">
        <f>Overview!O$3*('Annualized Emissions'!$B94/Overview!$C$3)+Overview!O$4*('Annualized Emissions'!$C94/Overview!$C$4)</f>
        <v>0</v>
      </c>
    </row>
    <row r="95" spans="1:6" x14ac:dyDescent="0.25">
      <c r="A95">
        <v>93</v>
      </c>
      <c r="B95" s="33">
        <v>0</v>
      </c>
      <c r="C95" s="33">
        <v>0</v>
      </c>
      <c r="D95" s="32">
        <f>Overview!M$3*('Annualized Emissions'!$B95/Overview!$C$3)+Overview!M$4*('Annualized Emissions'!$C95/Overview!$C$4)</f>
        <v>0</v>
      </c>
      <c r="E95" s="32">
        <f>Overview!N$3*('Annualized Emissions'!$B95/Overview!$C$3)+Overview!N$4*('Annualized Emissions'!$C95/Overview!$C$4)</f>
        <v>0</v>
      </c>
      <c r="F95" s="32">
        <f>Overview!O$3*('Annualized Emissions'!$B95/Overview!$C$3)+Overview!O$4*('Annualized Emissions'!$C95/Overview!$C$4)</f>
        <v>0</v>
      </c>
    </row>
    <row r="96" spans="1:6" x14ac:dyDescent="0.25">
      <c r="A96">
        <v>94</v>
      </c>
      <c r="B96" s="33">
        <v>0</v>
      </c>
      <c r="C96" s="33">
        <v>0</v>
      </c>
      <c r="D96" s="32">
        <f>Overview!M$3*('Annualized Emissions'!$B96/Overview!$C$3)+Overview!M$4*('Annualized Emissions'!$C96/Overview!$C$4)</f>
        <v>0</v>
      </c>
      <c r="E96" s="32">
        <f>Overview!N$3*('Annualized Emissions'!$B96/Overview!$C$3)+Overview!N$4*('Annualized Emissions'!$C96/Overview!$C$4)</f>
        <v>0</v>
      </c>
      <c r="F96" s="32">
        <f>Overview!O$3*('Annualized Emissions'!$B96/Overview!$C$3)+Overview!O$4*('Annualized Emissions'!$C96/Overview!$C$4)</f>
        <v>0</v>
      </c>
    </row>
    <row r="97" spans="1:6" x14ac:dyDescent="0.25">
      <c r="A97">
        <v>95</v>
      </c>
      <c r="B97" s="33">
        <v>0</v>
      </c>
      <c r="C97" s="33">
        <v>0</v>
      </c>
      <c r="D97" s="32">
        <f>Overview!M$3*('Annualized Emissions'!$B97/Overview!$C$3)+Overview!M$4*('Annualized Emissions'!$C97/Overview!$C$4)</f>
        <v>0</v>
      </c>
      <c r="E97" s="32">
        <f>Overview!N$3*('Annualized Emissions'!$B97/Overview!$C$3)+Overview!N$4*('Annualized Emissions'!$C97/Overview!$C$4)</f>
        <v>0</v>
      </c>
      <c r="F97" s="32">
        <f>Overview!O$3*('Annualized Emissions'!$B97/Overview!$C$3)+Overview!O$4*('Annualized Emissions'!$C97/Overview!$C$4)</f>
        <v>0</v>
      </c>
    </row>
    <row r="98" spans="1:6" x14ac:dyDescent="0.25">
      <c r="A98">
        <v>96</v>
      </c>
      <c r="B98" s="33">
        <v>0</v>
      </c>
      <c r="C98" s="33">
        <v>0</v>
      </c>
      <c r="D98" s="32">
        <f>Overview!M$3*('Annualized Emissions'!$B98/Overview!$C$3)+Overview!M$4*('Annualized Emissions'!$C98/Overview!$C$4)</f>
        <v>0</v>
      </c>
      <c r="E98" s="32">
        <f>Overview!N$3*('Annualized Emissions'!$B98/Overview!$C$3)+Overview!N$4*('Annualized Emissions'!$C98/Overview!$C$4)</f>
        <v>0</v>
      </c>
      <c r="F98" s="32">
        <f>Overview!O$3*('Annualized Emissions'!$B98/Overview!$C$3)+Overview!O$4*('Annualized Emissions'!$C98/Overview!$C$4)</f>
        <v>0</v>
      </c>
    </row>
    <row r="99" spans="1:6" x14ac:dyDescent="0.25">
      <c r="A99">
        <v>97</v>
      </c>
      <c r="B99" s="33">
        <v>0</v>
      </c>
      <c r="C99" s="33">
        <v>0</v>
      </c>
      <c r="D99" s="32">
        <f>Overview!M$3*('Annualized Emissions'!$B99/Overview!$C$3)+Overview!M$4*('Annualized Emissions'!$C99/Overview!$C$4)</f>
        <v>0</v>
      </c>
      <c r="E99" s="32">
        <f>Overview!N$3*('Annualized Emissions'!$B99/Overview!$C$3)+Overview!N$4*('Annualized Emissions'!$C99/Overview!$C$4)</f>
        <v>0</v>
      </c>
      <c r="F99" s="32">
        <f>Overview!O$3*('Annualized Emissions'!$B99/Overview!$C$3)+Overview!O$4*('Annualized Emissions'!$C99/Overview!$C$4)</f>
        <v>0</v>
      </c>
    </row>
    <row r="100" spans="1:6" x14ac:dyDescent="0.25">
      <c r="A100">
        <v>98</v>
      </c>
      <c r="B100" s="33">
        <v>0</v>
      </c>
      <c r="C100" s="33">
        <v>0</v>
      </c>
      <c r="D100" s="32">
        <f>Overview!M$3*('Annualized Emissions'!$B100/Overview!$C$3)+Overview!M$4*('Annualized Emissions'!$C100/Overview!$C$4)</f>
        <v>0</v>
      </c>
      <c r="E100" s="32">
        <f>Overview!N$3*('Annualized Emissions'!$B100/Overview!$C$3)+Overview!N$4*('Annualized Emissions'!$C100/Overview!$C$4)</f>
        <v>0</v>
      </c>
      <c r="F100" s="32">
        <f>Overview!O$3*('Annualized Emissions'!$B100/Overview!$C$3)+Overview!O$4*('Annualized Emissions'!$C100/Overview!$C$4)</f>
        <v>0</v>
      </c>
    </row>
    <row r="101" spans="1:6" x14ac:dyDescent="0.25">
      <c r="A101">
        <v>99</v>
      </c>
      <c r="B101" s="33">
        <v>0</v>
      </c>
      <c r="C101" s="33">
        <v>0</v>
      </c>
      <c r="D101" s="32">
        <f>Overview!M$3*('Annualized Emissions'!$B101/Overview!$C$3)+Overview!M$4*('Annualized Emissions'!$C101/Overview!$C$4)</f>
        <v>0</v>
      </c>
      <c r="E101" s="32">
        <f>Overview!N$3*('Annualized Emissions'!$B101/Overview!$C$3)+Overview!N$4*('Annualized Emissions'!$C101/Overview!$C$4)</f>
        <v>0</v>
      </c>
      <c r="F101" s="32">
        <f>Overview!O$3*('Annualized Emissions'!$B101/Overview!$C$3)+Overview!O$4*('Annualized Emissions'!$C101/Overview!$C$4)</f>
        <v>0</v>
      </c>
    </row>
    <row r="102" spans="1:6" x14ac:dyDescent="0.25">
      <c r="A102">
        <v>100</v>
      </c>
      <c r="B102" s="33">
        <v>0</v>
      </c>
      <c r="C102" s="33">
        <v>0</v>
      </c>
      <c r="D102" s="32">
        <f>Overview!M$3*('Annualized Emissions'!$B102/Overview!$C$3)+Overview!M$4*('Annualized Emissions'!$C102/Overview!$C$4)</f>
        <v>0</v>
      </c>
      <c r="E102" s="32">
        <f>Overview!N$3*('Annualized Emissions'!$B102/Overview!$C$3)+Overview!N$4*('Annualized Emissions'!$C102/Overview!$C$4)</f>
        <v>0</v>
      </c>
      <c r="F102" s="32">
        <f>Overview!O$3*('Annualized Emissions'!$B102/Overview!$C$3)+Overview!O$4*('Annualized Emissions'!$C102/Overview!$C$4)</f>
        <v>0</v>
      </c>
    </row>
    <row r="103" spans="1:6" x14ac:dyDescent="0.25">
      <c r="A103" t="s">
        <v>96</v>
      </c>
      <c r="B103" s="33">
        <f>SUM(B3:B102)</f>
        <v>100000000</v>
      </c>
      <c r="C103" s="33">
        <f>SUM(C3:C102)</f>
        <v>100000000</v>
      </c>
      <c r="D103" s="33">
        <f t="shared" ref="D103:F103" si="0">SUM(D3:D102)</f>
        <v>38250609.904468186</v>
      </c>
      <c r="E103" s="33">
        <f t="shared" si="0"/>
        <v>13629.349260257259</v>
      </c>
      <c r="F103" s="33">
        <f t="shared" si="0"/>
        <v>294.80131496036654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D90D-BCF2-418E-A00C-9BC5B6D651E4}">
  <dimension ref="A1:H6"/>
  <sheetViews>
    <sheetView workbookViewId="0">
      <selection activeCell="G5" sqref="G5"/>
    </sheetView>
  </sheetViews>
  <sheetFormatPr defaultColWidth="8.7109375" defaultRowHeight="18.75" x14ac:dyDescent="0.3"/>
  <cols>
    <col min="1" max="1" width="10.28515625" style="2" customWidth="1"/>
    <col min="2" max="2" width="27.140625" style="2" customWidth="1"/>
    <col min="3" max="3" width="27" style="2" customWidth="1"/>
    <col min="4" max="4" width="27.28515625" style="2" customWidth="1"/>
    <col min="5" max="5" width="24.140625" style="2" customWidth="1"/>
    <col min="6" max="6" width="24.5703125" style="2" customWidth="1"/>
    <col min="7" max="7" width="91.5703125" style="2" bestFit="1" customWidth="1"/>
    <col min="8" max="16384" width="8.7109375" style="2"/>
  </cols>
  <sheetData>
    <row r="1" spans="1:8" x14ac:dyDescent="0.3">
      <c r="B1" s="4"/>
      <c r="C1" s="4"/>
      <c r="D1" s="4"/>
    </row>
    <row r="2" spans="1:8" x14ac:dyDescent="0.3">
      <c r="A2" s="2" t="s">
        <v>46</v>
      </c>
      <c r="B2" s="2" t="s">
        <v>41</v>
      </c>
      <c r="C2" s="2" t="s">
        <v>42</v>
      </c>
      <c r="D2" s="2" t="s">
        <v>43</v>
      </c>
      <c r="E2" s="2" t="s">
        <v>44</v>
      </c>
      <c r="F2" s="2" t="s">
        <v>89</v>
      </c>
      <c r="G2" s="2" t="s">
        <v>45</v>
      </c>
    </row>
    <row r="3" spans="1:8" x14ac:dyDescent="0.3">
      <c r="A3" s="2" t="s">
        <v>0</v>
      </c>
      <c r="B3" s="2">
        <v>2.8732000000000002</v>
      </c>
      <c r="C3" s="2">
        <v>3.3000000000000002E-2</v>
      </c>
      <c r="D3" s="2">
        <v>2.8399999999999999E-5</v>
      </c>
      <c r="E3" s="2">
        <v>0.182</v>
      </c>
      <c r="F3" s="2">
        <v>6.3E-2</v>
      </c>
      <c r="G3" s="2">
        <v>738979</v>
      </c>
    </row>
    <row r="4" spans="1:8" x14ac:dyDescent="0.3">
      <c r="A4" s="2" t="s">
        <v>13</v>
      </c>
      <c r="B4" s="2">
        <v>27.873000000000001</v>
      </c>
      <c r="C4" s="2">
        <v>2.4980000000000002</v>
      </c>
      <c r="D4" s="2">
        <v>3.7499999999999997E-5</v>
      </c>
      <c r="E4" s="2">
        <v>3.4000000000000002E-2</v>
      </c>
      <c r="G4" s="2">
        <v>32504000</v>
      </c>
      <c r="H4" s="3"/>
    </row>
    <row r="5" spans="1:8" x14ac:dyDescent="0.3">
      <c r="A5" s="2" t="s">
        <v>14</v>
      </c>
      <c r="B5" s="2">
        <v>0</v>
      </c>
      <c r="C5" s="2">
        <v>0.22</v>
      </c>
      <c r="D5" s="2">
        <v>0</v>
      </c>
      <c r="E5" s="2">
        <v>1E-3</v>
      </c>
      <c r="G5" s="2">
        <v>426509</v>
      </c>
    </row>
    <row r="6" spans="1:8" x14ac:dyDescent="0.3">
      <c r="B6" s="5"/>
      <c r="C6" s="5"/>
      <c r="D6" s="5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FC49-D41A-4BAF-80DB-2AD6D9D40EAC}">
  <dimension ref="A2:E26"/>
  <sheetViews>
    <sheetView tabSelected="1" workbookViewId="0">
      <selection activeCell="B2" sqref="B2"/>
    </sheetView>
  </sheetViews>
  <sheetFormatPr defaultColWidth="8.7109375" defaultRowHeight="18.75" x14ac:dyDescent="0.3"/>
  <cols>
    <col min="1" max="1" width="19.7109375" style="2" customWidth="1"/>
    <col min="2" max="2" width="35.42578125" style="2" customWidth="1"/>
    <col min="3" max="3" width="28.140625" style="2" customWidth="1"/>
    <col min="4" max="4" width="28" style="2" customWidth="1"/>
    <col min="5" max="5" width="28.28515625" style="2" customWidth="1"/>
    <col min="6" max="8" width="8.7109375" style="2"/>
    <col min="9" max="9" width="21.85546875" style="2" bestFit="1" customWidth="1"/>
    <col min="10" max="10" width="15.7109375" style="2" customWidth="1"/>
    <col min="11" max="11" width="15.5703125" style="2" customWidth="1"/>
    <col min="12" max="12" width="15.85546875" style="2" customWidth="1"/>
    <col min="13" max="16384" width="8.7109375" style="2"/>
  </cols>
  <sheetData>
    <row r="2" spans="1:5" x14ac:dyDescent="0.3">
      <c r="A2" s="2" t="s">
        <v>47</v>
      </c>
      <c r="B2" s="2" t="s">
        <v>48</v>
      </c>
      <c r="C2" s="2" t="s">
        <v>49</v>
      </c>
      <c r="D2" s="2" t="s">
        <v>50</v>
      </c>
      <c r="E2" s="2" t="s">
        <v>51</v>
      </c>
    </row>
    <row r="3" spans="1:5" x14ac:dyDescent="0.3">
      <c r="A3" s="2" t="s">
        <v>1</v>
      </c>
      <c r="B3" s="2">
        <v>369</v>
      </c>
      <c r="C3" s="2">
        <v>11.91</v>
      </c>
      <c r="D3" s="2">
        <v>4.6999999999999999E-4</v>
      </c>
      <c r="E3" s="2">
        <v>9.0000000000000006E-5</v>
      </c>
    </row>
    <row r="4" spans="1:5" x14ac:dyDescent="0.3">
      <c r="A4" s="2" t="s">
        <v>2</v>
      </c>
      <c r="B4" s="2">
        <v>12</v>
      </c>
      <c r="C4" s="2">
        <v>8.1300000000000008</v>
      </c>
      <c r="D4" s="2">
        <v>3.6000000000000002E-4</v>
      </c>
      <c r="E4" s="2">
        <v>6.9999999999999994E-5</v>
      </c>
    </row>
    <row r="5" spans="1:5" x14ac:dyDescent="0.3">
      <c r="A5" s="2" t="s">
        <v>3</v>
      </c>
      <c r="B5" s="2">
        <v>3933</v>
      </c>
      <c r="C5" s="2">
        <f>'Multitype Fuels'!B6</f>
        <v>10.450000000000001</v>
      </c>
      <c r="D5" s="28">
        <f>'Multitype Fuels'!C6</f>
        <v>4.2333333333333334E-4</v>
      </c>
      <c r="E5" s="28">
        <f>'Multitype Fuels'!D6</f>
        <v>8.3333333333333331E-5</v>
      </c>
    </row>
    <row r="6" spans="1:5" x14ac:dyDescent="0.3">
      <c r="A6" s="2" t="s">
        <v>4</v>
      </c>
      <c r="B6" s="2">
        <v>790</v>
      </c>
      <c r="C6" s="2">
        <v>9.75</v>
      </c>
      <c r="D6" s="2">
        <v>4.0999999999999999E-4</v>
      </c>
      <c r="E6" s="2">
        <v>8.0000000000000007E-5</v>
      </c>
    </row>
    <row r="7" spans="1:5" x14ac:dyDescent="0.3">
      <c r="A7" s="2" t="s">
        <v>5</v>
      </c>
      <c r="B7" s="2">
        <v>11</v>
      </c>
      <c r="C7" s="2">
        <v>10.15</v>
      </c>
      <c r="D7" s="2">
        <v>4.0999999999999999E-4</v>
      </c>
      <c r="E7" s="2">
        <v>8.0000000000000007E-5</v>
      </c>
    </row>
    <row r="8" spans="1:5" x14ac:dyDescent="0.3">
      <c r="A8" s="2" t="s">
        <v>6</v>
      </c>
      <c r="B8" s="2">
        <v>790</v>
      </c>
      <c r="C8" s="2">
        <v>5.72</v>
      </c>
      <c r="D8" s="2">
        <v>2.7E-4</v>
      </c>
      <c r="E8" s="2">
        <v>5.0000000000000002E-5</v>
      </c>
    </row>
    <row r="9" spans="1:5" x14ac:dyDescent="0.3">
      <c r="A9" s="2" t="s">
        <v>7</v>
      </c>
      <c r="B9" s="2">
        <v>267</v>
      </c>
      <c r="C9" s="2">
        <v>6.17</v>
      </c>
      <c r="D9" s="2">
        <v>2.7E-4</v>
      </c>
      <c r="E9" s="2">
        <v>5.0000000000000002E-5</v>
      </c>
    </row>
    <row r="10" spans="1:5" x14ac:dyDescent="0.3">
      <c r="A10" s="2" t="s">
        <v>8</v>
      </c>
      <c r="B10" s="2">
        <v>2399</v>
      </c>
      <c r="C10" s="2">
        <v>5.68</v>
      </c>
      <c r="D10" s="2">
        <v>2.7999999999999998E-4</v>
      </c>
      <c r="E10" s="2">
        <v>6.0000000000000002E-5</v>
      </c>
    </row>
    <row r="11" spans="1:5" x14ac:dyDescent="0.3">
      <c r="A11" s="2" t="s">
        <v>9</v>
      </c>
      <c r="B11" s="2">
        <v>83</v>
      </c>
      <c r="C11" s="2">
        <v>10.69</v>
      </c>
      <c r="D11" s="2">
        <v>4.2999999999999999E-4</v>
      </c>
      <c r="E11" s="2">
        <v>9.0000000000000006E-5</v>
      </c>
    </row>
    <row r="12" spans="1:5" x14ac:dyDescent="0.3">
      <c r="A12" s="2" t="s">
        <v>10</v>
      </c>
      <c r="B12" s="2">
        <v>8944</v>
      </c>
      <c r="C12" s="2">
        <v>8.7799999999999994</v>
      </c>
      <c r="D12" s="2">
        <v>3.8000000000000002E-4</v>
      </c>
      <c r="E12" s="2">
        <v>8.0000000000000007E-5</v>
      </c>
    </row>
    <row r="13" spans="1:5" x14ac:dyDescent="0.3">
      <c r="A13" s="2" t="s">
        <v>23</v>
      </c>
      <c r="B13" s="2">
        <v>252</v>
      </c>
      <c r="C13" s="2">
        <v>14.64</v>
      </c>
      <c r="D13" s="2">
        <v>4.2999999999999999E-4</v>
      </c>
      <c r="E13" s="2">
        <v>9.0000000000000006E-5</v>
      </c>
    </row>
    <row r="14" spans="1:5" x14ac:dyDescent="0.3">
      <c r="A14" s="2" t="s">
        <v>11</v>
      </c>
      <c r="B14" s="2">
        <v>275</v>
      </c>
      <c r="C14" s="2">
        <f>'Multitype Fuels'!B11</f>
        <v>10.74</v>
      </c>
      <c r="D14" s="28">
        <f>'Multitype Fuels'!C11</f>
        <v>4.35E-4</v>
      </c>
      <c r="E14" s="28">
        <f>'Multitype Fuels'!D11</f>
        <v>8.5000000000000006E-5</v>
      </c>
    </row>
    <row r="15" spans="1:5" x14ac:dyDescent="0.3">
      <c r="A15" s="2" t="s">
        <v>12</v>
      </c>
      <c r="B15" s="2">
        <v>1260</v>
      </c>
      <c r="C15" s="2">
        <v>10.59</v>
      </c>
      <c r="D15" s="2">
        <v>4.2000000000000002E-4</v>
      </c>
      <c r="E15" s="2">
        <v>8.0000000000000007E-5</v>
      </c>
    </row>
    <row r="16" spans="1:5" x14ac:dyDescent="0.3">
      <c r="A16" s="2" t="s">
        <v>15</v>
      </c>
      <c r="B16" s="2">
        <f>SUM(B3:B15)</f>
        <v>19385</v>
      </c>
      <c r="C16" s="30">
        <f>($B3/$B16)*C3+($B4/$B16)*C4+($B5/$B16)*C5+($B6/$B16)*C6+($B7/$B16)*C7+($B8/$B16)*C8+($B9/$B16)*C9+($B10/$B16)*C10+($B11/$B16)*C11+($B12/$B16)*C12+($B13/$B16)*C13+($B14/$B16)*C14+($B15/$B16)*C15</f>
        <v>8.9038240907918489</v>
      </c>
      <c r="D16" s="30">
        <f t="shared" ref="D16:E16" si="0">($B3/$B16)*D3+($B4/$B16)*D4+($B5/$B16)*D5+($B6/$B16)*D6+($B7/$B16)*D7+($B8/$B16)*D8+($B9/$B16)*D9+($B10/$B16)*D10+($B11/$B16)*D11+($B12/$B16)*D12+($B13/$B16)*D13+($B14/$B16)*D14+($B15/$B16)*D15</f>
        <v>3.776030435904049E-4</v>
      </c>
      <c r="E16" s="30">
        <f t="shared" si="0"/>
        <v>7.6993293783853499E-5</v>
      </c>
    </row>
    <row r="18" spans="1:5" x14ac:dyDescent="0.3">
      <c r="A18" s="2" t="s">
        <v>53</v>
      </c>
      <c r="B18" s="2" t="s">
        <v>87</v>
      </c>
      <c r="C18" s="2" t="s">
        <v>54</v>
      </c>
      <c r="D18" s="2" t="s">
        <v>55</v>
      </c>
      <c r="E18" s="2" t="s">
        <v>56</v>
      </c>
    </row>
    <row r="19" spans="1:5" x14ac:dyDescent="0.3">
      <c r="A19" s="2" t="s">
        <v>13</v>
      </c>
      <c r="B19" s="2">
        <v>32504000</v>
      </c>
      <c r="C19" s="2">
        <v>54.44</v>
      </c>
      <c r="D19" s="2">
        <v>1.0300000000000001E-3</v>
      </c>
      <c r="E19" s="2">
        <v>1E-4</v>
      </c>
    </row>
    <row r="21" spans="1:5" x14ac:dyDescent="0.3">
      <c r="A21" s="2" t="s">
        <v>57</v>
      </c>
      <c r="B21" s="2" t="s">
        <v>88</v>
      </c>
      <c r="C21" s="2" t="s">
        <v>58</v>
      </c>
      <c r="D21" s="2" t="s">
        <v>59</v>
      </c>
      <c r="E21" s="2" t="s">
        <v>60</v>
      </c>
    </row>
    <row r="22" spans="1:5" x14ac:dyDescent="0.3">
      <c r="A22" s="2" t="s">
        <v>19</v>
      </c>
      <c r="B22" s="2">
        <v>694</v>
      </c>
      <c r="C22" s="2">
        <v>2016</v>
      </c>
      <c r="D22" s="2">
        <v>0.23499999999999999</v>
      </c>
      <c r="E22" s="2">
        <v>3.4000000000000002E-2</v>
      </c>
    </row>
    <row r="23" spans="1:5" x14ac:dyDescent="0.3">
      <c r="A23" s="2" t="s">
        <v>18</v>
      </c>
      <c r="B23" s="2">
        <v>387170</v>
      </c>
      <c r="C23" s="2">
        <v>1885</v>
      </c>
      <c r="D23" s="2">
        <v>0.217</v>
      </c>
      <c r="E23" s="2">
        <v>3.2000000000000001E-2</v>
      </c>
    </row>
    <row r="24" spans="1:5" x14ac:dyDescent="0.3">
      <c r="A24" s="2" t="s">
        <v>17</v>
      </c>
      <c r="B24" s="2">
        <v>22857</v>
      </c>
      <c r="C24" s="2">
        <v>2116</v>
      </c>
      <c r="D24" s="2">
        <v>0.246</v>
      </c>
      <c r="E24" s="2">
        <v>3.5999999999999997E-2</v>
      </c>
    </row>
    <row r="25" spans="1:5" x14ac:dyDescent="0.3">
      <c r="A25" s="2" t="s">
        <v>16</v>
      </c>
      <c r="B25" s="2">
        <v>15787</v>
      </c>
      <c r="C25" s="2">
        <v>2468</v>
      </c>
      <c r="D25" s="2">
        <v>0.28899999999999998</v>
      </c>
      <c r="E25" s="2">
        <v>4.2000000000000003E-2</v>
      </c>
    </row>
    <row r="26" spans="1:5" x14ac:dyDescent="0.3">
      <c r="A26" s="2" t="s">
        <v>15</v>
      </c>
      <c r="B26" s="2">
        <f>SUM(B22:B25)</f>
        <v>426508</v>
      </c>
      <c r="C26" s="31">
        <f>($B22/$B26)*C22+($B23/$B26)*C23+($B24/$B26)*C24+($B25/$B26)*C25</f>
        <v>1919.1721655865774</v>
      </c>
      <c r="D26" s="29">
        <f t="shared" ref="D26:E26" si="1">($B22/$B26)*D22+($B23/$B26)*D23+($B24/$B26)*D24+($B25/$B26)*D25</f>
        <v>0.22124847599576092</v>
      </c>
      <c r="E26" s="29">
        <f t="shared" si="1"/>
        <v>3.2587763887195552E-2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A86F-FEE9-4959-9B6D-6D459413E324}">
  <dimension ref="A2:D11"/>
  <sheetViews>
    <sheetView workbookViewId="0">
      <selection activeCell="D15" sqref="D15"/>
    </sheetView>
  </sheetViews>
  <sheetFormatPr defaultRowHeight="15" x14ac:dyDescent="0.25"/>
  <cols>
    <col min="1" max="1" width="29.28515625" bestFit="1" customWidth="1"/>
    <col min="2" max="2" width="21.42578125" bestFit="1" customWidth="1"/>
    <col min="3" max="4" width="19.85546875" bestFit="1" customWidth="1"/>
    <col min="5" max="5" width="20.140625" bestFit="1" customWidth="1"/>
  </cols>
  <sheetData>
    <row r="2" spans="1:4" ht="18.75" x14ac:dyDescent="0.3">
      <c r="A2" s="2" t="s">
        <v>52</v>
      </c>
      <c r="B2" s="2" t="s">
        <v>49</v>
      </c>
      <c r="C2" s="2" t="s">
        <v>50</v>
      </c>
      <c r="D2" s="2" t="s">
        <v>51</v>
      </c>
    </row>
    <row r="3" spans="1:4" ht="18.75" x14ac:dyDescent="0.3">
      <c r="A3" s="2" t="s">
        <v>20</v>
      </c>
      <c r="B3" s="2">
        <v>10.18</v>
      </c>
      <c r="C3" s="2">
        <v>4.2000000000000002E-4</v>
      </c>
      <c r="D3" s="2">
        <v>8.0000000000000007E-5</v>
      </c>
    </row>
    <row r="4" spans="1:4" ht="18.75" x14ac:dyDescent="0.3">
      <c r="A4" s="2" t="s">
        <v>21</v>
      </c>
      <c r="B4" s="2">
        <v>10.210000000000001</v>
      </c>
      <c r="C4" s="2">
        <v>4.0999999999999999E-4</v>
      </c>
      <c r="D4" s="2">
        <v>8.0000000000000007E-5</v>
      </c>
    </row>
    <row r="5" spans="1:4" ht="18.75" x14ac:dyDescent="0.3">
      <c r="A5" s="2" t="s">
        <v>24</v>
      </c>
      <c r="B5" s="2">
        <v>10.96</v>
      </c>
      <c r="C5" s="2">
        <v>4.4000000000000002E-4</v>
      </c>
      <c r="D5" s="2">
        <v>9.0000000000000006E-5</v>
      </c>
    </row>
    <row r="6" spans="1:4" ht="18.75" x14ac:dyDescent="0.3">
      <c r="A6" s="2" t="s">
        <v>22</v>
      </c>
      <c r="B6" s="2">
        <f>AVERAGE(B3:B5)</f>
        <v>10.450000000000001</v>
      </c>
      <c r="C6" s="2">
        <f>AVERAGE(C3:C5)</f>
        <v>4.2333333333333334E-4</v>
      </c>
      <c r="D6" s="2">
        <f>AVERAGE(D3:D5)</f>
        <v>8.3333333333333331E-5</v>
      </c>
    </row>
    <row r="7" spans="1:4" ht="18.75" x14ac:dyDescent="0.3">
      <c r="A7" s="2"/>
      <c r="B7" s="2"/>
      <c r="C7" s="2"/>
      <c r="D7" s="2"/>
    </row>
    <row r="8" spans="1:4" ht="18.75" x14ac:dyDescent="0.3">
      <c r="A8" s="2" t="s">
        <v>52</v>
      </c>
      <c r="B8" s="2" t="s">
        <v>49</v>
      </c>
      <c r="C8" s="2" t="s">
        <v>50</v>
      </c>
      <c r="D8" s="2" t="s">
        <v>51</v>
      </c>
    </row>
    <row r="9" spans="1:4" ht="18.75" x14ac:dyDescent="0.3">
      <c r="A9" s="2" t="s">
        <v>25</v>
      </c>
      <c r="B9" s="2">
        <v>10.210000000000001</v>
      </c>
      <c r="C9" s="2">
        <v>4.2000000000000002E-4</v>
      </c>
      <c r="D9" s="2">
        <v>8.0000000000000007E-5</v>
      </c>
    </row>
    <row r="10" spans="1:4" ht="18.75" x14ac:dyDescent="0.3">
      <c r="A10" s="2" t="s">
        <v>26</v>
      </c>
      <c r="B10" s="2">
        <v>11.27</v>
      </c>
      <c r="C10" s="2">
        <v>4.4999999999999999E-4</v>
      </c>
      <c r="D10" s="2">
        <v>9.0000000000000006E-5</v>
      </c>
    </row>
    <row r="11" spans="1:4" ht="18.75" x14ac:dyDescent="0.3">
      <c r="A11" s="2" t="s">
        <v>27</v>
      </c>
      <c r="B11" s="2">
        <f>AVERAGE(B9:B10)</f>
        <v>10.74</v>
      </c>
      <c r="C11" s="2">
        <f>AVERAGE(C9:C10)</f>
        <v>4.35E-4</v>
      </c>
      <c r="D11" s="2">
        <f>AVERAGE(D9:D10)</f>
        <v>8.5000000000000006E-5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39B-EED5-42E2-A8E6-9D5318B2AA6C}">
  <dimension ref="B1:D10"/>
  <sheetViews>
    <sheetView workbookViewId="0">
      <selection activeCell="D23" sqref="D23"/>
    </sheetView>
  </sheetViews>
  <sheetFormatPr defaultRowHeight="15" x14ac:dyDescent="0.25"/>
  <cols>
    <col min="2" max="2" width="14.5703125" customWidth="1"/>
    <col min="3" max="3" width="33.42578125" customWidth="1"/>
  </cols>
  <sheetData>
    <row r="1" spans="2:4" ht="18.75" x14ac:dyDescent="0.3">
      <c r="B1" s="14" t="s">
        <v>61</v>
      </c>
      <c r="C1" s="14" t="s">
        <v>82</v>
      </c>
    </row>
    <row r="2" spans="2:4" ht="18.75" x14ac:dyDescent="0.3">
      <c r="B2" s="11" t="s">
        <v>76</v>
      </c>
      <c r="C2" s="11">
        <v>5800000</v>
      </c>
      <c r="D2" s="1"/>
    </row>
    <row r="3" spans="2:4" ht="18.75" x14ac:dyDescent="0.3">
      <c r="B3" s="12" t="s">
        <v>75</v>
      </c>
      <c r="C3" s="12">
        <v>1032000</v>
      </c>
      <c r="D3" s="1"/>
    </row>
    <row r="4" spans="2:4" ht="18.75" x14ac:dyDescent="0.3">
      <c r="B4" s="10" t="s">
        <v>74</v>
      </c>
      <c r="C4" s="10">
        <v>20387000</v>
      </c>
      <c r="D4" s="1"/>
    </row>
    <row r="5" spans="2:4" ht="18.75" x14ac:dyDescent="0.3">
      <c r="B5" s="11" t="s">
        <v>77</v>
      </c>
      <c r="C5" s="11">
        <v>1000</v>
      </c>
    </row>
    <row r="6" spans="2:4" ht="18.75" x14ac:dyDescent="0.3">
      <c r="B6" s="13" t="s">
        <v>78</v>
      </c>
      <c r="C6" s="13">
        <v>42</v>
      </c>
    </row>
    <row r="7" spans="2:4" ht="18.75" x14ac:dyDescent="0.3">
      <c r="B7" s="11" t="s">
        <v>79</v>
      </c>
      <c r="C7" s="11">
        <v>1</v>
      </c>
    </row>
    <row r="8" spans="2:4" ht="18.75" x14ac:dyDescent="0.3">
      <c r="B8" s="12" t="s">
        <v>80</v>
      </c>
      <c r="C8" s="12">
        <v>30</v>
      </c>
    </row>
    <row r="9" spans="2:4" ht="18.75" x14ac:dyDescent="0.3">
      <c r="B9" s="11" t="s">
        <v>81</v>
      </c>
      <c r="C9" s="11">
        <v>273</v>
      </c>
    </row>
    <row r="10" spans="2:4" ht="18.75" x14ac:dyDescent="0.3">
      <c r="B10" s="17"/>
      <c r="C10" s="18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Substitution Rates</vt:lpstr>
      <vt:lpstr>Annualized Emissions</vt:lpstr>
      <vt:lpstr>Industry Data</vt:lpstr>
      <vt:lpstr>Downstream EFs</vt:lpstr>
      <vt:lpstr>Multitype Fuels</vt:lpstr>
      <vt:lpstr>Conversion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Wolvovsky, Eric J</dc:creator>
  <cp:lastModifiedBy>Wolvovsky, Eric J</cp:lastModifiedBy>
  <dcterms:created xsi:type="dcterms:W3CDTF">2023-06-21T01:05:29Z</dcterms:created>
  <dcterms:modified xsi:type="dcterms:W3CDTF">2024-07-09T15:47:08Z</dcterms:modified>
</cp:coreProperties>
</file>