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uthwir\Downloads\"/>
    </mc:Choice>
  </mc:AlternateContent>
  <xr:revisionPtr revIDLastSave="0" documentId="8_{95AD1E5E-2274-40FC-9C8F-428665EC5F2B}" xr6:coauthVersionLast="47" xr6:coauthVersionMax="47" xr10:uidLastSave="{00000000-0000-0000-0000-000000000000}"/>
  <bookViews>
    <workbookView xWindow="8670" yWindow="1635" windowWidth="24060" windowHeight="17685" xr2:uid="{14A33DC7-46EB-4902-A6A5-18A61B53B5DD}"/>
  </bookViews>
  <sheets>
    <sheet name="Summary" sheetId="7" r:id="rId1"/>
    <sheet name="Bennu O&amp;G" sheetId="2" r:id="rId2"/>
    <sheet name="MIGO" sheetId="3" r:id="rId3"/>
    <sheet name="Anglo-Suisse" sheetId="4" r:id="rId4"/>
    <sheet name="Transworld Exploration" sheetId="5" r:id="rId5"/>
    <sheet name="MLCJR" sheetId="1" r:id="rId6"/>
    <sheet name="Monforte" sheetId="9" r:id="rId7"/>
    <sheet name="Whitney Oil &amp; Gas" sheetId="12" r:id="rId8"/>
    <sheet name="PetroQuest" sheetId="13" r:id="rId9"/>
    <sheet name="Taylor Energy" sheetId="8" r:id="rId10"/>
    <sheet name="Signal Hill" sheetId="10" r:id="rId11"/>
  </sheets>
  <definedNames>
    <definedName name="_xlnm._FilterDatabase" localSheetId="5" hidden="1">MLCJR!$A$3:$N$179</definedName>
    <definedName name="CIQWBGuid" hidden="1">"edb3ec15-c705-41a5-81bf-ddf8b98fee91"</definedName>
    <definedName name="CIQWBInfo" hidden="1">"{ ""CIQVersion"":""9.51.3510.3078""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45034.6663194444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LNK0e1664bf69c04782b57aebf44f5ebdc8">#REF!</definedName>
    <definedName name="MLNK12d2a31465f54ff295c6a264a128e2d8">#REF!</definedName>
    <definedName name="MLNK13b8afb1dcfc49c5889aa2cdfd0a92c1">#REF!</definedName>
    <definedName name="MLNK1623f24dc36d4d4ea717075df214cbdd">#REF!</definedName>
    <definedName name="MLNK17b959b87d6d4ff18a7d045b0d4bd3a3">#REF!</definedName>
    <definedName name="MLNK1fe5f377dee14da39c6dcebdb08f4ea7" hidden="1">#REF!</definedName>
    <definedName name="MLNK2aa704ffdea14416a5f6c0c8878f0455" hidden="1">#REF!</definedName>
    <definedName name="MLNK385074298bd240ad981d1290e9c67db2">#REF!</definedName>
    <definedName name="MLNK42ded0cd56124e0b877a4ec07650e457">#REF!</definedName>
    <definedName name="MLNK446d38650c974c168497a70b80d30106" hidden="1">#REF!</definedName>
    <definedName name="MLNK55ff4abfb1644e95bf7e5ebb41915a56" hidden="1">#REF!</definedName>
    <definedName name="MLNK61e999ccf7414f8b9956c8fb458a7046">#REF!</definedName>
    <definedName name="MLNK62d2c14b97724586a7b7490377f825f0">#REF!</definedName>
    <definedName name="MLNK62e0de4d5a7445c4bf62615b7e9508f0" hidden="1">#REF!</definedName>
    <definedName name="MLNK6d1ebe107cb4444dad76d3f5aa3c6c02">#REF!</definedName>
    <definedName name="MLNK72a5573139bd47dea67d4fc1b9c67300" hidden="1">#REF!</definedName>
    <definedName name="MLNK7ae278ebbfe446c188248466477ae031">#REF!</definedName>
    <definedName name="MLNK8d0dd191d2e74160bfa7f06e708173c7" hidden="1">#REF!</definedName>
    <definedName name="MLNK9b6734dd2a6a419487dbbceef7d95a49" hidden="1">#REF!</definedName>
    <definedName name="MLNKaf845ddeac084c8fb3ef0db6adc84afd">#REF!</definedName>
    <definedName name="MLNKb66e1547e0914e15972faa6f81bd9786" hidden="1">#REF!</definedName>
    <definedName name="MLNKbc76bd2e21bf4d75b10797c9093ea187">#REF!</definedName>
    <definedName name="MLNKc7147931baa748c098ddd7c001d44cb1">#REF!</definedName>
    <definedName name="MLNKc973e6ea073d4183a7368151b415ac87" hidden="1">#REF!</definedName>
    <definedName name="MLNKd5dc471a4edb431d975305ea2e8deeef">#REF!</definedName>
    <definedName name="MLNKd7da441292174bc7bdb7fc3f09a0ef15">#REF!</definedName>
    <definedName name="MLNKf0ddc99f79a04a6a8cc5099b4529a7c0" hidden="1">#REF!</definedName>
    <definedName name="MLNKf5987e6c947b419c904d97f51fe031ae">#REF!</definedName>
    <definedName name="MLNKf756bf894b194fee9c638fcda3edcd39">#REF!</definedName>
    <definedName name="MLNKfafb78b372fb4b7fa78eedef332d6ef5">#REF!</definedName>
    <definedName name="MLNKfb531bfb8f4a442fb4f3bcc05ba572ad">#REF!</definedName>
    <definedName name="MLNKff2a09e955e04d01bdcc4b38f90bae78" hidden="1">#REF!</definedName>
    <definedName name="Pipeline">#REF!,#REF!,#REF!</definedName>
    <definedName name="Platforms">#REF!,#REF!</definedName>
    <definedName name="_xlnm.Print_Area" localSheetId="5">MLCJR!$A$1:$N$91</definedName>
    <definedName name="_xlnm.Print_Area" localSheetId="0">Summary!$A$1:$G$13</definedName>
    <definedName name="Print_Area_Reset">#N/A</definedName>
    <definedName name="Project">#REF!</definedName>
    <definedName name="Wells">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7" l="1"/>
  <c r="C16" i="7"/>
  <c r="B16" i="7"/>
  <c r="D19" i="7" l="1"/>
  <c r="C19" i="7"/>
  <c r="B19" i="7"/>
  <c r="G9" i="7" l="1"/>
  <c r="D9" i="7"/>
  <c r="C9" i="7"/>
  <c r="B9" i="7"/>
  <c r="K12" i="13"/>
  <c r="I12" i="13"/>
  <c r="J12" i="13"/>
  <c r="H12" i="13"/>
  <c r="H46" i="12"/>
  <c r="L7" i="13"/>
  <c r="M6" i="13"/>
  <c r="K6" i="13"/>
  <c r="J6" i="13"/>
  <c r="I6" i="13"/>
  <c r="H6" i="13"/>
  <c r="L4" i="13"/>
  <c r="L6" i="13" s="1"/>
  <c r="L9" i="13" s="1"/>
  <c r="E9" i="7"/>
  <c r="N4" i="13" l="1"/>
  <c r="N6" i="13" s="1"/>
  <c r="L37" i="12" l="1"/>
  <c r="N37" i="12" s="1"/>
  <c r="L35" i="12"/>
  <c r="N35" i="12" s="1"/>
  <c r="L33" i="12"/>
  <c r="N33" i="12" s="1"/>
  <c r="L31" i="12"/>
  <c r="N31" i="12" s="1"/>
  <c r="L29" i="12"/>
  <c r="N29" i="12" s="1"/>
  <c r="L27" i="12"/>
  <c r="N27" i="12" s="1"/>
  <c r="L25" i="12"/>
  <c r="N25" i="12" s="1"/>
  <c r="N5" i="9" l="1"/>
  <c r="B22" i="7"/>
  <c r="C22" i="7"/>
  <c r="D22" i="7"/>
  <c r="E22" i="7"/>
  <c r="L14" i="12"/>
  <c r="L12" i="12"/>
  <c r="L40" i="12" s="1"/>
  <c r="L23" i="12"/>
  <c r="J46" i="12"/>
  <c r="I46" i="12"/>
  <c r="M39" i="12"/>
  <c r="K39" i="12"/>
  <c r="J39" i="12"/>
  <c r="I39" i="12"/>
  <c r="H39" i="12"/>
  <c r="C8" i="7" l="1"/>
  <c r="L39" i="12"/>
  <c r="N39" i="12"/>
  <c r="B8" i="7" l="1"/>
  <c r="L41" i="12"/>
  <c r="D8" i="7" s="1"/>
  <c r="L42" i="12"/>
  <c r="E8" i="7"/>
  <c r="M21" i="10" l="1"/>
  <c r="N21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4" i="10"/>
  <c r="K13" i="9"/>
  <c r="L7" i="9"/>
  <c r="M7" i="9"/>
  <c r="K7" i="9"/>
  <c r="L5" i="9"/>
  <c r="K24" i="10"/>
  <c r="J24" i="10"/>
  <c r="I24" i="10"/>
  <c r="H24" i="10"/>
  <c r="K21" i="10"/>
  <c r="J21" i="10"/>
  <c r="I21" i="10"/>
  <c r="H21" i="10"/>
  <c r="L19" i="10"/>
  <c r="L18" i="10"/>
  <c r="L17" i="10"/>
  <c r="L16" i="10"/>
  <c r="L21" i="10" s="1"/>
  <c r="L15" i="10"/>
  <c r="L14" i="10"/>
  <c r="L13" i="10"/>
  <c r="L12" i="10"/>
  <c r="L11" i="10"/>
  <c r="L10" i="10"/>
  <c r="L9" i="10"/>
  <c r="L8" i="10"/>
  <c r="L7" i="10"/>
  <c r="L6" i="10"/>
  <c r="L5" i="10"/>
  <c r="L4" i="10"/>
  <c r="L14" i="1" l="1"/>
  <c r="N14" i="1" s="1"/>
  <c r="D2" i="7"/>
  <c r="D4" i="7"/>
  <c r="E11" i="7" l="1"/>
  <c r="E12" i="7" s="1"/>
  <c r="G11" i="7" l="1"/>
  <c r="K169" i="1"/>
  <c r="L155" i="1" l="1"/>
  <c r="J7" i="9"/>
  <c r="I7" i="9"/>
  <c r="H7" i="9"/>
  <c r="H13" i="4" l="1"/>
  <c r="I31" i="3"/>
  <c r="J31" i="3"/>
  <c r="K31" i="3"/>
  <c r="M31" i="3"/>
  <c r="H31" i="3"/>
  <c r="E10" i="7" l="1"/>
  <c r="L9" i="9" l="1"/>
  <c r="D7" i="7" s="1"/>
  <c r="I13" i="9"/>
  <c r="J13" i="9"/>
  <c r="H13" i="9"/>
  <c r="L8" i="9"/>
  <c r="C7" i="7" s="1"/>
  <c r="B7" i="7"/>
  <c r="G7" i="7" s="1"/>
  <c r="N4" i="9"/>
  <c r="N7" i="9" s="1"/>
  <c r="F183" i="1"/>
  <c r="L10" i="9" l="1"/>
  <c r="L106" i="1"/>
  <c r="N106" i="1" s="1"/>
  <c r="H169" i="1"/>
  <c r="I36" i="3"/>
  <c r="J36" i="3"/>
  <c r="K36" i="3"/>
  <c r="H36" i="3"/>
  <c r="I18" i="8"/>
  <c r="J18" i="8"/>
  <c r="K18" i="8"/>
  <c r="H18" i="8"/>
  <c r="I10" i="5"/>
  <c r="J10" i="5"/>
  <c r="K10" i="5"/>
  <c r="H10" i="5"/>
  <c r="I17" i="4"/>
  <c r="J17" i="4"/>
  <c r="K17" i="4"/>
  <c r="H17" i="4"/>
  <c r="I18" i="2"/>
  <c r="J18" i="2"/>
  <c r="K18" i="2"/>
  <c r="H18" i="2"/>
  <c r="I174" i="1"/>
  <c r="J174" i="1"/>
  <c r="K174" i="1"/>
  <c r="H174" i="1"/>
  <c r="L117" i="1"/>
  <c r="L114" i="1"/>
  <c r="N114" i="1" s="1"/>
  <c r="E16" i="7" l="1"/>
  <c r="E19" i="7"/>
  <c r="N6" i="8"/>
  <c r="L6" i="8"/>
  <c r="L14" i="8" s="1"/>
  <c r="J14" i="8"/>
  <c r="K14" i="8"/>
  <c r="M14" i="8"/>
  <c r="I14" i="8"/>
  <c r="H14" i="8"/>
  <c r="L11" i="8"/>
  <c r="N11" i="8" s="1"/>
  <c r="L12" i="8"/>
  <c r="N12" i="8" s="1"/>
  <c r="N117" i="1"/>
  <c r="N14" i="8" l="1"/>
  <c r="L92" i="1"/>
  <c r="L96" i="1"/>
  <c r="L159" i="1"/>
  <c r="L102" i="1" l="1"/>
  <c r="L163" i="1"/>
  <c r="N163" i="1" s="1"/>
  <c r="L161" i="1"/>
  <c r="N161" i="1" s="1"/>
  <c r="N159" i="1"/>
  <c r="L171" i="1"/>
  <c r="D6" i="7" s="1"/>
  <c r="C5" i="7"/>
  <c r="B5" i="7"/>
  <c r="G5" i="7" s="1"/>
  <c r="C3" i="7"/>
  <c r="B2" i="7"/>
  <c r="G2" i="7" s="1"/>
  <c r="M169" i="1" l="1"/>
  <c r="J169" i="1"/>
  <c r="I169" i="1"/>
  <c r="L167" i="1"/>
  <c r="N167" i="1" s="1"/>
  <c r="L146" i="1"/>
  <c r="N146" i="1" s="1"/>
  <c r="L132" i="1"/>
  <c r="N132" i="1" s="1"/>
  <c r="L119" i="1"/>
  <c r="N119" i="1" s="1"/>
  <c r="L112" i="1"/>
  <c r="N112" i="1" s="1"/>
  <c r="L110" i="1"/>
  <c r="N110" i="1" s="1"/>
  <c r="L108" i="1"/>
  <c r="N108" i="1" s="1"/>
  <c r="L99" i="1"/>
  <c r="N99" i="1" s="1"/>
  <c r="N96" i="1"/>
  <c r="L94" i="1"/>
  <c r="N94" i="1" s="1"/>
  <c r="N92" i="1"/>
  <c r="L90" i="1"/>
  <c r="N90" i="1" s="1"/>
  <c r="L28" i="1"/>
  <c r="N28" i="1" s="1"/>
  <c r="L24" i="1"/>
  <c r="N24" i="1" s="1"/>
  <c r="L22" i="1"/>
  <c r="N22" i="1" s="1"/>
  <c r="L7" i="1"/>
  <c r="N7" i="1" s="1"/>
  <c r="N169" i="1" l="1"/>
  <c r="L169" i="1"/>
  <c r="L170" i="1" l="1"/>
  <c r="C6" i="7" s="1"/>
  <c r="C12" i="7" s="1"/>
  <c r="B6" i="7"/>
  <c r="N8" i="5"/>
  <c r="I6" i="5"/>
  <c r="J6" i="5"/>
  <c r="K6" i="5"/>
  <c r="L6" i="5"/>
  <c r="M6" i="5"/>
  <c r="N6" i="5"/>
  <c r="H6" i="5"/>
  <c r="N4" i="5"/>
  <c r="L4" i="5"/>
  <c r="I13" i="4"/>
  <c r="J13" i="4"/>
  <c r="K13" i="4"/>
  <c r="M13" i="4"/>
  <c r="L11" i="4"/>
  <c r="N11" i="4" s="1"/>
  <c r="N13" i="4" s="1"/>
  <c r="L29" i="3"/>
  <c r="N29" i="3" s="1"/>
  <c r="L22" i="3"/>
  <c r="N22" i="3" s="1"/>
  <c r="L12" i="3"/>
  <c r="I14" i="2"/>
  <c r="J14" i="2"/>
  <c r="K14" i="2"/>
  <c r="M14" i="2"/>
  <c r="H14" i="2"/>
  <c r="L12" i="2"/>
  <c r="N12" i="2" s="1"/>
  <c r="L9" i="2"/>
  <c r="N9" i="2" s="1"/>
  <c r="L7" i="2"/>
  <c r="G6" i="7" l="1"/>
  <c r="L31" i="3"/>
  <c r="D12" i="7"/>
  <c r="L13" i="4"/>
  <c r="B4" i="7"/>
  <c r="G4" i="7" s="1"/>
  <c r="N15" i="4"/>
  <c r="N12" i="3"/>
  <c r="N31" i="3" s="1"/>
  <c r="L172" i="1"/>
  <c r="L14" i="2"/>
  <c r="N7" i="2"/>
  <c r="N14" i="2" s="1"/>
  <c r="N16" i="2" s="1"/>
  <c r="B3" i="7" l="1"/>
  <c r="G3" i="7" s="1"/>
  <c r="N33" i="3"/>
  <c r="B12" i="7" l="1"/>
  <c r="G12" i="7" l="1"/>
</calcChain>
</file>

<file path=xl/sharedStrings.xml><?xml version="1.0" encoding="utf-8"?>
<sst xmlns="http://schemas.openxmlformats.org/spreadsheetml/2006/main" count="1058" uniqueCount="443">
  <si>
    <t>LSE</t>
  </si>
  <si>
    <t>Prop Type</t>
  </si>
  <si>
    <t>ST 21</t>
  </si>
  <si>
    <t>Well DL</t>
  </si>
  <si>
    <t>Structure DL</t>
  </si>
  <si>
    <t>Pipeline DL</t>
  </si>
  <si>
    <t>Total DL</t>
  </si>
  <si>
    <t>Supplemental Bonding</t>
  </si>
  <si>
    <t>Uncovered Orphan DL</t>
  </si>
  <si>
    <t>WELL</t>
  </si>
  <si>
    <t>139 (TA) Aprv: 07/29/2008- Spud: 08/05/2008</t>
  </si>
  <si>
    <t>PIPELINE</t>
  </si>
  <si>
    <t>BLKO PSN# 16079 (ACT) Aprv: 06/20/2007- Init HTP: 12/18/2007</t>
  </si>
  <si>
    <t>LIFT PSN# 16080 (ACT) Aprv: 06/20/2007- Init HTP: 12/18/2007</t>
  </si>
  <si>
    <t>LIFT PSN# 16022 (OUT) Aprv: 03/09/2007- Init HTP: 04/07/2007</t>
  </si>
  <si>
    <t>BLKO PSN# 16021 (OUT) Aprv: 03/09/2007- Init HTP: 04/03/2007</t>
  </si>
  <si>
    <t>BLKO PSN# 15509 (ACT) Aprv: 03/20/2006- Init HTP: 01/28/2007</t>
  </si>
  <si>
    <t>BLKO PSN# 15508 (ACT) Aprv: 03/20/2006- Init HTP: 01/27/2007</t>
  </si>
  <si>
    <t>BLKO PSN# 15719 (OUT) Aprv: 06/06/2006- Init HTP: 07/05/2006</t>
  </si>
  <si>
    <t>LIFT PSN# 15720 (OUT) Aprv: 06/06/2006- Init HTP: 07/05/2006</t>
  </si>
  <si>
    <t>BLKO PSN# 15718 (OUT) Aprv: 06/06/2006- Init HTP: 07/04/2006</t>
  </si>
  <si>
    <t>LIFT PSN# 15524 (ACT) Aprv: 03/20/2006- Init HTP: 06/06/2006</t>
  </si>
  <si>
    <t>BLKO PSN# 15523 (ACT) Aprv: 03/20/2006- Init HTP: 06/05/2006</t>
  </si>
  <si>
    <t>BLKO PSN# 15512 (OUT) Aprv: 03/20/2006- Init HTP: 05/09/2006</t>
  </si>
  <si>
    <t>BLKO PSN# 15513 (ACT) Aprv: 03/20/2006- Init HTP: 05/03/2006</t>
  </si>
  <si>
    <t>LIFT PSN# 15514 (OUT) Aprv: 03/20/2006- Init HTP: 05/03/2006</t>
  </si>
  <si>
    <t>BLKO PSN# 15642 (ACT) Aprv: 06/19/2006- Init HTP: 03/27/2006</t>
  </si>
  <si>
    <t>BLKO PSN# 15525 (ACT) Aprv: 03/20/2006- Init HTP: 03/24/2006</t>
  </si>
  <si>
    <t>LIFT PSN# 15526 (ACT) Aprv: 03/20/2006- Init HTP: 03/23/2006</t>
  </si>
  <si>
    <t>LIFT PSN# 15643 (OUT) Aprv: 06/19/2006- Init HTP: 03/22/2006</t>
  </si>
  <si>
    <t>BLKO PSN# 15644 (ACT) Aprv: 06/19/2006- Init HTP: 03/21/2006</t>
  </si>
  <si>
    <t>BLKO PSN# 15501 (OUT) Aprv: 03/20/2006- Init HTP: 03/15/2006</t>
  </si>
  <si>
    <t>LIFT PSN# 15507 (ACT) Aprv: 03/20/2006- Init HTP: 03/15/2006</t>
  </si>
  <si>
    <t>LIFT PSN# 15502 (OUT) Aprv: 03/20/2006- Init HTP: 03/14/2006</t>
  </si>
  <si>
    <t>BLKO PSN# 15506 (ACT) Aprv: 03/20/2006- Init HTP: 03/14/2006</t>
  </si>
  <si>
    <t>BLKO PSN# 15510 (ACT) Aprv: 03/20/2006- Init HTP: 03/13/2006</t>
  </si>
  <si>
    <t>LIFT PSN# 15511 (ACT) Aprv: 03/20/2006- Init HTP: 03/13/2006</t>
  </si>
  <si>
    <t>BLKO PSN# 15081 (OUT) Aprv: 06/27/2005- Init HTP: 03/11/2006</t>
  </si>
  <si>
    <t>LIFT PSN# 15536 (ACT) Aprv: 03/20/2006- Init HTP: 03/09/2006</t>
  </si>
  <si>
    <t>BLKO PSN# 15537 (ACT) Aprv: 03/20/2006- Init HTP: 03/08/2006</t>
  </si>
  <si>
    <t>BLKO PSN# 15538 (ACT) Aprv: 03/20/2006- Init HTP: 03/08/2006</t>
  </si>
  <si>
    <t>LIFT PSN# 15520 (ACT) Aprv: 03/20/2006- Init HTP: 02/21/2006</t>
  </si>
  <si>
    <t>BLKO PSN# 15519 (OUT) Aprv: 03/20/2006- Init HTP: 02/19/2006</t>
  </si>
  <si>
    <t>BLKO PSN# 15518 (ACT) Aprv: 03/20/2006- Init HTP: 02/18/2006</t>
  </si>
  <si>
    <t>LIFT PSN# 15534 (ACT) Aprv: 03/20/2006- Init HTP: 02/04/2006</t>
  </si>
  <si>
    <t>BLKO PSN# 15535 (ACT) Aprv: 03/20/2006- Init HTP: 02/03/2006</t>
  </si>
  <si>
    <t>LIFT PSN# 15468 (OUT) Aprv: 03/23/2006- Init HTP: 01/01/2006</t>
  </si>
  <si>
    <t>GAS PSN# 2125 (OUT) Aprv: N/A- Init HTP: 12/13/2005</t>
  </si>
  <si>
    <t>PLATFORM</t>
  </si>
  <si>
    <t>081 (COM) Aprv: 07/28/2010- Spud: 08/25/2010</t>
  </si>
  <si>
    <t>DA128 (COM) Aprv: 05/12/2009- Spud: 05/14/2009</t>
  </si>
  <si>
    <t>CAIS CPLX# 21090 'GE' Aprv: N/A- Inst: 12/23/2007</t>
  </si>
  <si>
    <t>006 (COM) Aprv: 09/27/2007- Spud: 10/24/2007</t>
  </si>
  <si>
    <t>138 (COM) Aprv: 06/05/2007- Spud: 07/17/2007</t>
  </si>
  <si>
    <t>089 (COM) Aprv: 03/29/2007- Spud: 05/05/2007</t>
  </si>
  <si>
    <t>F002 (COM) Aprv: 02/13/2007- Spud: 02/14/2007</t>
  </si>
  <si>
    <t>100 (COM) Aprv: 01/12/2007- Spud: 01/28/2007</t>
  </si>
  <si>
    <t>F001 (COM) Aprv: 11/28/2006- Spud: 12/13/2006</t>
  </si>
  <si>
    <t>137 (TA) Aprv: 11/17/2006- Spud: 11/28/2006</t>
  </si>
  <si>
    <t>135 (COM) Aprv: 08/18/2006- Spud: 08/28/2006</t>
  </si>
  <si>
    <t>134 (COM) Aprv: 06/15/2006- Spud: 07/11/2006</t>
  </si>
  <si>
    <t>CAIS CPLX# 1867 'GB' Aprv: N/A- Inst: 05/27/2006</t>
  </si>
  <si>
    <t>133 (COM) Aprv: 05/19/2006- Spud: 05/26/2006</t>
  </si>
  <si>
    <t>132 (COM) Aprv: 03/23/2006- Spud: 04/03/2006</t>
  </si>
  <si>
    <t>131 (COM) Aprv: 02/01/2006- Spud: 02/07/2006</t>
  </si>
  <si>
    <t>CAIS CPLX# 20978 'DB' Aprv: N/A- Inst: 01/21/2006</t>
  </si>
  <si>
    <t>080 (COM) Aprv: 12/20/2005- Spud: 12/22/2005</t>
  </si>
  <si>
    <t>130 (COM) Aprv: 11/08/2005- Spud: 12/13/2005</t>
  </si>
  <si>
    <t>092 (COM) Aprv: 08/15/2005- Spud: 09/19/2005</t>
  </si>
  <si>
    <t>DA129 (COM) Aprv: 05/02/2005- Spud: 05/04/2005</t>
  </si>
  <si>
    <t>CAIS CPLX# 21935 'DA-Aux' Aprv: N/A- Inst: 04/18/2005</t>
  </si>
  <si>
    <t>Facility Detail</t>
  </si>
  <si>
    <t>Energy XXI GOM, LLC</t>
  </si>
  <si>
    <t>BOEM #</t>
  </si>
  <si>
    <t xml:space="preserve">BOEM Name </t>
  </si>
  <si>
    <t>ST 54</t>
  </si>
  <si>
    <t>LIFT PSN# 19248 (OUT) Aprv: 12/18/2014- Init HTP: 01/28/2017</t>
  </si>
  <si>
    <t>G025 (COM) Aprv: 07/06/2018- Spud: 07/11/2018</t>
  </si>
  <si>
    <t>G011 (COM) Aprv: 04/17/2013- Spud: 05/24/2013</t>
  </si>
  <si>
    <t>G020 (COM) Aprv: 02/13/2013- Spud: 02/14/2013</t>
  </si>
  <si>
    <t>BLKO PSN# 18604 (OUT) Aprv: 07/20/2012- Init HTP: 08/13/2012</t>
  </si>
  <si>
    <t>G024 (COM) Aprv: 01/02/2015- Spud: 01/05/2015</t>
  </si>
  <si>
    <t>G014 (COM) Aprv: 04/17/2013- Spud: 04/15/2013</t>
  </si>
  <si>
    <t>G029 (COM) Aprv: 03/17/2013- Spud: 03/19/2013</t>
  </si>
  <si>
    <t>B043 (TA) Aprv: 09/10/2012- Spud: 09/28/2012</t>
  </si>
  <si>
    <t>B027 (COM) Aprv: 12/31/2011- Spud: 01/24/2012</t>
  </si>
  <si>
    <t>GI 22</t>
  </si>
  <si>
    <t>BLKO PSN# 18665 (ACT) Aprv: 10/30/2012- Init HTP: 01/24/2013</t>
  </si>
  <si>
    <t>BLKO PSN# 18666 (ACT) Aprv: 10/30/2012- Init HTP: 01/24/2013</t>
  </si>
  <si>
    <t>P030 (COM) Aprv: 05/06/2013- Spud: 05/07/2013</t>
  </si>
  <si>
    <t>P035 (TA) Aprv: 11/21/2012- Spud: 11/22/2012</t>
  </si>
  <si>
    <t>P034 (COM) Aprv: 10/05/2012- Spud: 10/07/2012</t>
  </si>
  <si>
    <t>R024 (COM) Aprv: 07/17/2012- Spud: 07/09/2012</t>
  </si>
  <si>
    <t>R022 (COM) Aprv: 10/27/2011- Spud: 10/29/2011</t>
  </si>
  <si>
    <t>GI 23</t>
  </si>
  <si>
    <t>T049 (COM) Aprv: 02/01/2012- Spud: 03/21/2012</t>
  </si>
  <si>
    <t>ST 22</t>
  </si>
  <si>
    <t>ST 67</t>
  </si>
  <si>
    <t>013 (TA) Aprv: 03/12/2010- Spud: 03/22/2010</t>
  </si>
  <si>
    <t>BLKO PSN# 19247 (OUT) Aprv: 12/18/2014- Init HTP: 01/31/2017</t>
  </si>
  <si>
    <t>G01362</t>
  </si>
  <si>
    <t>ST 28</t>
  </si>
  <si>
    <t>LIFT PSN# 15452 (OUT) Aprv: 03/21/2006- Init HTP: 11/22/2005</t>
  </si>
  <si>
    <t>G01443</t>
  </si>
  <si>
    <t>ST 27</t>
  </si>
  <si>
    <t>D013 (COM) Aprv: 11/08/2007- Spud: 12/19/2007</t>
  </si>
  <si>
    <t>G03417</t>
  </si>
  <si>
    <t>MP 72
MP 74</t>
  </si>
  <si>
    <t>C017 (COM) Aprv: 03/03/2011- Spud: 05/17/2011</t>
  </si>
  <si>
    <t>C015 (COM) Aprv: 03/03/2011- Spud: 03/30/2011</t>
  </si>
  <si>
    <t>G27147</t>
  </si>
  <si>
    <t>D009 (COM) Aprv: 01/27/2006- Spud: 10/25/2006</t>
  </si>
  <si>
    <t>D010 (COM) Aprv: 08/11/2006- Spud: 08/16/2006</t>
  </si>
  <si>
    <t>030 (COM) Aprv: 01/10/2014- Spud: 01/21/2014</t>
  </si>
  <si>
    <t>EI 32</t>
  </si>
  <si>
    <t>EPL Oil &amp; Gas, LLC</t>
  </si>
  <si>
    <t>SS 108</t>
  </si>
  <si>
    <t>007 (COM) Aprv: 07/16/2010- Spud: 09/04/2010</t>
  </si>
  <si>
    <t>Cox Oil Offshore, LLC</t>
  </si>
  <si>
    <t>VR 245</t>
  </si>
  <si>
    <t>G01146</t>
  </si>
  <si>
    <t>G005 (COM) Aprv: 06/18/2018- Spud: 06/24/2018</t>
  </si>
  <si>
    <t>G004 (COM) Aprv: 05/17/2018- Spud: 06/02/2018</t>
  </si>
  <si>
    <t>G006 (COM) Aprv: 04/25/2018- Spud: 05/07/2018</t>
  </si>
  <si>
    <t>G01210</t>
  </si>
  <si>
    <t>SM 78</t>
  </si>
  <si>
    <t>D003 (COM) Aprv: 08/19/2010- Spud: 08/23/2010</t>
  </si>
  <si>
    <t>ROW</t>
  </si>
  <si>
    <t>MP 244</t>
  </si>
  <si>
    <t>G28719</t>
  </si>
  <si>
    <t>G/C PSN# 19225 (PABN) Aprv: 11/06/2014- Init HTP: 10/13/2014</t>
  </si>
  <si>
    <t>WD 26</t>
  </si>
  <si>
    <t>G31423</t>
  </si>
  <si>
    <t>C001 (TA) Aprv: 01/18/2013- Spud: 01/28/2013</t>
  </si>
  <si>
    <t>G04473</t>
  </si>
  <si>
    <t>009 (COM) Aprv: 07/19/2007- Spud: 08/02/2007</t>
  </si>
  <si>
    <t xml:space="preserve">008 (COM) Aprv: 09/07/2007- Spud: 09/10/2007 </t>
  </si>
  <si>
    <t>A007 (COM) Aprv: 04/06/2012- Spud: 05/18/2012</t>
  </si>
  <si>
    <t xml:space="preserve">A012 (TA) Aprv: 07/20/2012- Spud: 07/24/2012 </t>
  </si>
  <si>
    <t>B001 (TA) Aprv: 08/07/2012- Spud: 08/21/2012</t>
  </si>
  <si>
    <t>B003 (COM) Aprv: 11/27/2012- Spud: 12/19/2012</t>
  </si>
  <si>
    <t>B004 (COM) Aprv: 01/25/2013- Spud: 02/10/2013</t>
  </si>
  <si>
    <t>B005 (COM) Aprv: 12/05/2013- Spud: 12/21/2013</t>
  </si>
  <si>
    <t>FIXED CPLX# 2468 'B' Aprv: N/A- Inst: 11/01/2012</t>
  </si>
  <si>
    <t>BLKO PSN# 18888 (ACT) Aprv: 03/19/2013- Init HTP: 03/19/2013</t>
  </si>
  <si>
    <t>BLKO PSN# 18884 (PREM) Aprv: 04/01/2013- Init HTP: 04/01/201</t>
  </si>
  <si>
    <t>LIFT PSN# 18885 (PREM) Aprv: 04/01/2013- Init HTP: 04/01/2013</t>
  </si>
  <si>
    <t>093 (COM) Aprv: 03/06/2007- Spud: 03/11/2007</t>
  </si>
  <si>
    <t>SPLY PSN# 14046 (OUT) Aprv: 02/18/2003- Init HTP: 06/05/2006</t>
  </si>
  <si>
    <t>WD 28</t>
  </si>
  <si>
    <t>LIFT PSN# 20728 (ACT) Aprv: N/A- Init HTP: 01/12/2022</t>
  </si>
  <si>
    <t>BLKO PSN# 17445 (ACT) Aprv: 04/03/2008- Init HTP: 04/25/2008</t>
  </si>
  <si>
    <t>BLKO PSN# 17444 (ACT) Aprv: 04/03/2008- Init HTP: 04/25/2008</t>
  </si>
  <si>
    <t>CAIS CPLX# 2535 '19' Aprv: N/A- Inst: 04/02/2014</t>
  </si>
  <si>
    <t>CAIS CPLX# 2129 '18' Aprv: N/A- Inst: 04/20/2008</t>
  </si>
  <si>
    <t>019 (COM) Aprv: 10/04/2013- Spud: 03/16/2014</t>
  </si>
  <si>
    <t>B006 (COM) Aprv: 01/10/2014- Spud: 01/17/2014</t>
  </si>
  <si>
    <t>018 (COM) Aprv: 03/18/2013- Spud: 03/28/2013</t>
  </si>
  <si>
    <t>B002 (COM) Aprv: 10/31/2012- Spud: 11/08/2012</t>
  </si>
  <si>
    <t>014 (COM) Aprv: 03/09/2012- Spud: 03/29/2012</t>
  </si>
  <si>
    <t>010 (COM) Aprv: 01/31/2012- Spud: 02/07/2012</t>
  </si>
  <si>
    <t>016 (COM) Aprv: 12/09/2007- Spud: 12/26/2007</t>
  </si>
  <si>
    <t>CAIS CPLX# 2107 '37' Aprv: N/A- Inst: 09/01/2007</t>
  </si>
  <si>
    <t>J004 (COM) Aprv: 09/05/2014- Spud: 09/07/2014</t>
  </si>
  <si>
    <t>J001 (COM) Aprv: 07/02/2014- Spud: 07/01/2014</t>
  </si>
  <si>
    <t>H005 (COM) Aprv: 11/01/2012- Spud: 11/20/2012</t>
  </si>
  <si>
    <t>C006 (COM) Aprv: 08/07/2012- Spud: 08/15/2012</t>
  </si>
  <si>
    <t>037 (COM) Aprv: 10/05/2007- Spud: 10/10/2007</t>
  </si>
  <si>
    <t>TOTALS</t>
  </si>
  <si>
    <t>Site Clear DL</t>
  </si>
  <si>
    <t>Bennu Oil &amp; Gas</t>
  </si>
  <si>
    <t>HI A 589</t>
  </si>
  <si>
    <t>G27532</t>
  </si>
  <si>
    <t>Fixed Structure "A" Installed 7/15/2007</t>
  </si>
  <si>
    <t xml:space="preserve"> Bulk Oil PSN # 16058 (OUT) Approved 5/13/2008  INIT HS DT 9/28/2008</t>
  </si>
  <si>
    <t>Well</t>
  </si>
  <si>
    <t>G28278</t>
  </si>
  <si>
    <t>Bulk Gas PSN # 16057 (Out) Approved 5/14/08 INIT HS DT 10/21/08</t>
  </si>
  <si>
    <t>MC 941</t>
  </si>
  <si>
    <t>G29233</t>
  </si>
  <si>
    <t>Bulk Oil PSN# 19091 (Out) Approved 1/16/14 INIT HS DT 3/4/10</t>
  </si>
  <si>
    <t>Electric/Hydrollic Umbillical PSN# 19092 (Out) Approved 1/16/14</t>
  </si>
  <si>
    <t>MIGO</t>
  </si>
  <si>
    <t>MI 632</t>
  </si>
  <si>
    <t>G03091</t>
  </si>
  <si>
    <t>CAIS '7' 1985 Instld: 05/18/07</t>
  </si>
  <si>
    <t>CAIS '8' 2161 Instld: 07/03/08</t>
  </si>
  <si>
    <t>CAIS '9' 2178 Instld: 07/11/08</t>
  </si>
  <si>
    <t>BLKG PSN# 15908 (OUT) Aprvd: 11/30/06</t>
  </si>
  <si>
    <t>BLKG PSN# 17567 (ACT) Aprvd: 06/16/08</t>
  </si>
  <si>
    <t>BLKG PSN# 17601 (ACT) Aprvd: 06/16/08</t>
  </si>
  <si>
    <t>MI 657</t>
  </si>
  <si>
    <t>MI 656</t>
  </si>
  <si>
    <t>G03096</t>
  </si>
  <si>
    <t>CAIS '2' 1950 Instld: 06/11/06</t>
  </si>
  <si>
    <t>CAIS '3' 1958 Instld: 02/27/07</t>
  </si>
  <si>
    <t>CAIS '4' 1976 Instld: 03/01/07</t>
  </si>
  <si>
    <t>BLKG PSN# 15878 (OUT) Aprvd: 11/29/06</t>
  </si>
  <si>
    <t>BLKG PSN# 15880 (ACT) Aprvd: 11/29/06</t>
  </si>
  <si>
    <t>BLKG PSN# 15897 (OUT) Aprvd: 11/29/06</t>
  </si>
  <si>
    <t>G04139</t>
  </si>
  <si>
    <t>D002 (TA) Spud 02/16/08</t>
  </si>
  <si>
    <t>CAIS 'D' 2127 Instld: 05/15/08</t>
  </si>
  <si>
    <t>BLKG PSN# 15877 (ACT) Aprvd: 11/29/06</t>
  </si>
  <si>
    <t>Funds from Forfeited Bonds</t>
  </si>
  <si>
    <t>Balance</t>
  </si>
  <si>
    <t>Anglo-Suisse</t>
  </si>
  <si>
    <t>WD 117</t>
  </si>
  <si>
    <t>G01101</t>
  </si>
  <si>
    <t>Well H001 (COM) Spud 5/13/06</t>
  </si>
  <si>
    <t>Well H002 (COM) Spud 3/25/06</t>
  </si>
  <si>
    <t>Well H003 (COM) Spud 12/27/05</t>
  </si>
  <si>
    <t>Well H004 (COM) Spud 2/23/06</t>
  </si>
  <si>
    <t>Platform H, Fixed Structure ID 1866, Inst. 6/20/06</t>
  </si>
  <si>
    <t>PSN 15475 (PABN), Approved 1/23/06</t>
  </si>
  <si>
    <t>PSN 15476 (PABN), Approved 1/23/06</t>
  </si>
  <si>
    <t>PSN 15477 (PABN), Approved 1/23/06</t>
  </si>
  <si>
    <t>Transworld Exploration</t>
  </si>
  <si>
    <t>WC 266</t>
  </si>
  <si>
    <t>G13838</t>
  </si>
  <si>
    <t>OCS No.</t>
  </si>
  <si>
    <t>JA006 (TA)</t>
  </si>
  <si>
    <t>Area/Blk</t>
  </si>
  <si>
    <t>Orphan Liability Facilities</t>
  </si>
  <si>
    <t xml:space="preserve">Balance </t>
  </si>
  <si>
    <t>Company</t>
  </si>
  <si>
    <t>Orphan Liability</t>
  </si>
  <si>
    <t>Supplemental Financial Assurance</t>
  </si>
  <si>
    <t>General Bonds</t>
  </si>
  <si>
    <t>Uncovered Orphan Liability - Applying General &amp; Supplemental Financial Assurance</t>
  </si>
  <si>
    <t>Bennu Oil &amp; Gas, LLC</t>
  </si>
  <si>
    <t>Matagorda Island Gas Operations (MIGO)</t>
  </si>
  <si>
    <t>Anglo-Suisse Offshore Partners</t>
  </si>
  <si>
    <t>Transworld Exploration &amp; Production, Inc.</t>
  </si>
  <si>
    <t>Total</t>
  </si>
  <si>
    <t>MLCJR, LLC</t>
  </si>
  <si>
    <t>General AW Bonds</t>
  </si>
  <si>
    <t>EPL Oil &amp; Gas, LLC - Pipeline AW</t>
  </si>
  <si>
    <t>Cox Oil Offshore, LLC - Development AW</t>
  </si>
  <si>
    <t>Energy XXI GOM, LLC - Development AW</t>
  </si>
  <si>
    <t>Amount</t>
  </si>
  <si>
    <t>TOTAL</t>
  </si>
  <si>
    <t>Available Supplemental Bonding</t>
  </si>
  <si>
    <t>Available AW Bonding</t>
  </si>
  <si>
    <t>00031</t>
  </si>
  <si>
    <t>00020</t>
  </si>
  <si>
    <t>00019</t>
  </si>
  <si>
    <t>00034</t>
  </si>
  <si>
    <t>00165</t>
  </si>
  <si>
    <t>00263</t>
  </si>
  <si>
    <t>00422</t>
  </si>
  <si>
    <t>G28662</t>
  </si>
  <si>
    <t>Pipeline</t>
  </si>
  <si>
    <t>PL 13
PL 18
SP 13</t>
  </si>
  <si>
    <t>BLKG PSN# 18786 (PABN) Aprv: 12/20/2012- Init HTP: 01/10/1999</t>
  </si>
  <si>
    <t>BLKG PSN# 20563 (PREM) Aprv: 12/20/2012- Init HTP: 01/10/1999</t>
  </si>
  <si>
    <t>BLKG PSN# 20564 (PREM) Aprv: 12/20/2012- Init HTP: 01/10/1999</t>
  </si>
  <si>
    <t>G03171</t>
  </si>
  <si>
    <t>BLKG PSN# 18375 (PREM) Aprv: 03/29/2013- Init HTP: N/A</t>
  </si>
  <si>
    <t>G33112</t>
  </si>
  <si>
    <t>BLKG PSN# 18380 (PREM) Aprv: N/A- Init HTP: 01/10/1999</t>
  </si>
  <si>
    <t>On BSEE request dated 05/15/2024, BOEM to forfeit Energy XXI GOM, LLC bond in full.</t>
  </si>
  <si>
    <t>G32257</t>
  </si>
  <si>
    <t>C001 (COM) Aprv: 05/30/2013- Spud: 07/06/2013</t>
  </si>
  <si>
    <t>FIXED CPLX# 2570 'C' Aprv: N/A- Inst: 12/14/2014</t>
  </si>
  <si>
    <t>EPL Oil &amp; Gas, LLC - Development AW</t>
  </si>
  <si>
    <t>Tayor Energy Company, LLC</t>
  </si>
  <si>
    <t>MC 20</t>
  </si>
  <si>
    <t>G04935</t>
  </si>
  <si>
    <t>A022 (COM) Aprv: 10/19/2000- Spud: 10/21/2000</t>
  </si>
  <si>
    <t>A023 (COM) Aprv: 11/17/2000- Spud: 02/22/2001</t>
  </si>
  <si>
    <t>A024 (COM) Aprv: 11/17/2000- Spud: 12/29/2000</t>
  </si>
  <si>
    <t>SP 73</t>
  </si>
  <si>
    <t>G15371</t>
  </si>
  <si>
    <t>A019 (TA) Aprv: 08/09/2000- Spud: 08/09/2000</t>
  </si>
  <si>
    <t>A020 (COM) Aprv: 08/01/2000- Spud: 09/22/2000</t>
  </si>
  <si>
    <t>A021 (TA) Aprv: 08/17/2000- Spud: 08/20/2000</t>
  </si>
  <si>
    <t>A025 (COM) Aprv: 11/16/2000- Spud: 11/26/2000</t>
  </si>
  <si>
    <t>A026 (COM) Aprv: 11/17/2000- Spud: 01/22/2001</t>
  </si>
  <si>
    <t>MC 21</t>
  </si>
  <si>
    <t>G15459</t>
  </si>
  <si>
    <t>A028 (COM) Aprv: 04/10/2001- Spud: 04/21/2001</t>
  </si>
  <si>
    <t>Other Financial
Assurance</t>
  </si>
  <si>
    <t>Funds from Decommissioning Trust Escrow</t>
  </si>
  <si>
    <t>Taylor Energy Company - See Tab for Details</t>
  </si>
  <si>
    <t>Count</t>
  </si>
  <si>
    <t>On BSEE request dated 07/03/2024, BOEM to forfeit (Fieldwood) Dynamic Offshore Resources NS, LLC $3M AW bond in full.</t>
  </si>
  <si>
    <t xml:space="preserve">       The balance of this bond can be used toward orphan liabilities related to MLCJR, LLC (leases 00196 and G04473 (except wells 008 and 009))</t>
  </si>
  <si>
    <t>Comments</t>
  </si>
  <si>
    <t>Can apply funds from Dynamic Offshore Resources NS, LLC general AW bond</t>
  </si>
  <si>
    <t>MP 73</t>
  </si>
  <si>
    <t>G02947</t>
  </si>
  <si>
    <t>SS007 (COM) Aprv: 07/23/2008- Spud: 07/23/2008</t>
  </si>
  <si>
    <t>BLKO PSN# 16159 (OUT) Aprv: 11/03/2008- Init HTP: 12/21/2008</t>
  </si>
  <si>
    <t>LIFT PSN# 16160 (OUT) Aprv: 11/03/2008- Init HTP: 04/26/2009</t>
  </si>
  <si>
    <t>Castex Offshore, Inc. - Pipeline AW</t>
  </si>
  <si>
    <t>Castex Offshore, Inc. - AW</t>
  </si>
  <si>
    <t>Castex Offshore, Inc. - Development AW</t>
  </si>
  <si>
    <t>08-12-2024 Requested forfeiture of $328,325 supplemental ROW specific bond</t>
  </si>
  <si>
    <t>08-12-2024 Requested forfeiture of $215,000 supplemental bond for PSN 18786
08-15-2024 Requested forfeiture of Castex $300,000 AW Pipeline Bond/$3,300,000 General AW</t>
  </si>
  <si>
    <t>Requested forfeiture 08/15/2024</t>
  </si>
  <si>
    <t>Castex Offshore, Inc. - Pipeline AW may be used for ROW G28662</t>
  </si>
  <si>
    <t>Castex Offshore, Inc. AW Bonds may be used for ROW G28662, LSE G03171 and LSE G33112</t>
  </si>
  <si>
    <t>08-15-2024 Requested forfeiture of Castex $3,300,000 General AW bonds</t>
  </si>
  <si>
    <t>Monforte Exploration, LLC</t>
  </si>
  <si>
    <t>SS 291</t>
  </si>
  <si>
    <t>G29345</t>
  </si>
  <si>
    <t>BLKG PSN# 19611 (OUT) Aprv: 09/01/2016- Init HTP: 09/01/2009</t>
  </si>
  <si>
    <t>Totals</t>
  </si>
  <si>
    <t>WD 27</t>
  </si>
  <si>
    <t>WD 29</t>
  </si>
  <si>
    <t xml:space="preserve">Monforte Exploration, LLC - Pipeline AW </t>
  </si>
  <si>
    <t>Supplemental
Bonding</t>
  </si>
  <si>
    <t>On BSEE request dated 10/23/2024, BOEM to forfeit Cox Oil Offshore, LLC bond in full.</t>
  </si>
  <si>
    <t>On BSEE request dated 10/23/2024, BOEM to forfeit EPL Oil &amp; Gas, LLC bond in full.</t>
  </si>
  <si>
    <t>D003 (TA) Aprv: 03/28/2006- Spud: 03/28/2006</t>
  </si>
  <si>
    <t>BLKO PSN# 15078 (OPMO) Aprv: 10/23/2006- Init HTP: 11/30/2005</t>
  </si>
  <si>
    <t>SPLY PSN# 2044 (PABN) Aprv: 03/29/1968- Init HTP: 10/22/1968</t>
  </si>
  <si>
    <t>Can apply funds from Dynamic Offshore Resources NS, LLC general AW bond
08-12-2024 Requested forfeiture of $483,547 supplemental 030 well specific bond - Received bond funds 11/22/024</t>
  </si>
  <si>
    <t>08-12-2024 Requested forfeiture of $656,016 supplemental 007 well specific bond - Received bond funds 11/22/2024</t>
  </si>
  <si>
    <t>08-12-2024 Requested forfeiture of $4,601,231 supplemental lease specific bond - Received bond funds 11/22/2024</t>
  </si>
  <si>
    <t>08-12-2024 Requested forfeiture of $7,955,975 supplemental lease specific bond - Received bond funds 11/22/2024</t>
  </si>
  <si>
    <t>LIFT PSN# 20626 (ACT) Aprv: 04/30/2021- Init HTP: 07/04/2021</t>
  </si>
  <si>
    <t>08-12-2024 Requested forfeiture of $893,063 supplemental G005 well specific bond - Received bond funds 03/24/2025</t>
  </si>
  <si>
    <t>08-12-2024 Requested forfeiture of $846,112 supplemental G004 well specific bond - Received bond funds 03/24/2025</t>
  </si>
  <si>
    <t>08-12-2024 Requested forfeiture of $920,418 supplemental G006 well specific bond - Received bond funds 03/24/2025</t>
  </si>
  <si>
    <t>08-12-2024 Requested forfeiture of 1,375,000 supplemental lease specific bond - Received bond funds 03-25-2025</t>
  </si>
  <si>
    <t>08-12-2024 Requested forfeiture of $85,942 supplemental lease specific bond - Received bond funds 03-25-2025</t>
  </si>
  <si>
    <t>08-12-2024 Requested forfeiture of $2,701,636 supplemental lease specific bond - Received bond funds 04/09/2025</t>
  </si>
  <si>
    <t>01-29-2025 Requested forfeiture of $5,588,000 supplemental lease specific bond
03-25-2025 $5,588,000 Forfeiture request amended to $2,464.019 - Received bond funds 04/09/2025</t>
  </si>
  <si>
    <t>Pacific Operators Offshore, LLC</t>
  </si>
  <si>
    <t>01560</t>
  </si>
  <si>
    <t>LA6660</t>
  </si>
  <si>
    <t>P00166</t>
  </si>
  <si>
    <t>Well A001</t>
  </si>
  <si>
    <t>Well A006</t>
  </si>
  <si>
    <t>Well A014</t>
  </si>
  <si>
    <t>Well A018</t>
  </si>
  <si>
    <t>Well A022</t>
  </si>
  <si>
    <t>Well A026</t>
  </si>
  <si>
    <t>Well A040</t>
  </si>
  <si>
    <t>Well A043</t>
  </si>
  <si>
    <t>Well A046</t>
  </si>
  <si>
    <t>Well A048</t>
  </si>
  <si>
    <t>Well A049</t>
  </si>
  <si>
    <t>Well A052</t>
  </si>
  <si>
    <t>Well A053</t>
  </si>
  <si>
    <t>Well B009</t>
  </si>
  <si>
    <t>LA6710</t>
  </si>
  <si>
    <t>Well B016</t>
  </si>
  <si>
    <t>Well B037</t>
  </si>
  <si>
    <t>Received 06/11/2025</t>
  </si>
  <si>
    <t>Received 06/20/2025</t>
  </si>
  <si>
    <t>SS 290</t>
  </si>
  <si>
    <t>G29127</t>
  </si>
  <si>
    <t>BLKG PSN# 18562 (ACT) Aprv: 01/19/2012- Init HTP: 06/28/2012</t>
  </si>
  <si>
    <t xml:space="preserve">10-15-2024 Requested forfeiture of $349,820 supplemental ROW specific bond - Received bond funds 01-09-2025
</t>
  </si>
  <si>
    <r>
      <rPr>
        <sz val="11"/>
        <rFont val="Calibri"/>
        <family val="2"/>
        <scheme val="minor"/>
      </rPr>
      <t>10-15-2025 Requested forfeiture of $300,000 pipeline AW bond</t>
    </r>
    <r>
      <rPr>
        <sz val="11"/>
        <color rgb="FF00B050"/>
        <rFont val="Calibri"/>
        <family val="2"/>
        <scheme val="minor"/>
      </rPr>
      <t xml:space="preserve"> - Received bond funds 01-07-2025</t>
    </r>
  </si>
  <si>
    <t>Signal Hill (Pacific Operators Offshore, LLC)</t>
  </si>
  <si>
    <t>Whitney Oil &amp; Gas, LLC</t>
  </si>
  <si>
    <t>SP 28</t>
  </si>
  <si>
    <t>GAS PSN# 19615 (OUT) Aprv: 01/09/2017 - Init HTP: N/A</t>
  </si>
  <si>
    <t>BLKG PSN# 14746 (ACT) Aprv: 08/02/2004 - Init HTP: 10/24/2004</t>
  </si>
  <si>
    <t>BLKG PSN# 14747 (ACT) Aprv: 08/02/2004 - Init HTP: 10/24/2004</t>
  </si>
  <si>
    <t>BLKO PSN# 18585 (OUT) Aprv: 10/03/2012 - Init HTP: 10/26/2012</t>
  </si>
  <si>
    <t>OIL PSN# 12842 (PABN) Aprv: N/A - Init HTP: N/A</t>
  </si>
  <si>
    <t>OIL PSN# 12843 (OUT) Aprv: N/A - Init HTP: N/A</t>
  </si>
  <si>
    <t>BLKO PSN# 13050 (PABN) Aprv: N/A - Init HTP: N/A</t>
  </si>
  <si>
    <t>SP 27</t>
  </si>
  <si>
    <t>098 (TA) Aprv: 12/29/2003- Spud: 02/21/2004</t>
  </si>
  <si>
    <t>BLKO PSN# 14032 (OUT) Aprv: 02/06/2003 - Init HTP: 02/24/2003</t>
  </si>
  <si>
    <t>OIL PSN# 14454 (OUT) Aprv: 02/10/2004 - Init HTP: 05/27/2004</t>
  </si>
  <si>
    <t>LIFT PSN# 12667 (OUT) Aprv: 08/31/2000 - Init HTP: 12/13/2000</t>
  </si>
  <si>
    <t>LIFT PSN# 12678 (PABN) Aprv: 08/31/2000 - Init HTP: 08/10/2002</t>
  </si>
  <si>
    <t>LIFT PSN# 3187 (OUT) Aprv: N/A - Init HTP: N/A</t>
  </si>
  <si>
    <t>147 (COM) Aprv: 10/17/2008 - Spud: 10/29/2008</t>
  </si>
  <si>
    <t>156 (COM) Aprv: 03/13/2008 - Spud: 03/21/2008</t>
  </si>
  <si>
    <t>188 (COM) Aprv: 08/28/2004 - Spud: 01/17/2005</t>
  </si>
  <si>
    <t>Whitney Oil &amp; Gas, LLC - Development AW</t>
  </si>
  <si>
    <t>Whitney Oil  &amp; Gas, LLC</t>
  </si>
  <si>
    <t>BSEE Contracing Paid Invoices</t>
  </si>
  <si>
    <t>Well 009 (TA) Spud 5/10/08</t>
  </si>
  <si>
    <t>Well 008 (TA) Spud 4/17/08</t>
  </si>
  <si>
    <t>Well 007 (TA) Spud 2/16/07</t>
  </si>
  <si>
    <t>002 (TA) Spud 10/23/06</t>
  </si>
  <si>
    <t>003 (TA) Spud 12/05/06</t>
  </si>
  <si>
    <t>004 (TA) Spud 01/13/07</t>
  </si>
  <si>
    <t>D003 (TA) Spud 03/08/08</t>
  </si>
  <si>
    <t>D001 (TA) Spud 01/28/08</t>
  </si>
  <si>
    <t>BLKO PSN# 13062 (OUT) Aprv: N/A -  Init HTP: N/A</t>
  </si>
  <si>
    <t>269 (COM) Aprv: 08/18/2008- Spud: 09/23/2008</t>
  </si>
  <si>
    <t>EI 123</t>
  </si>
  <si>
    <t>G26933</t>
  </si>
  <si>
    <t>15300 - ordered to Marlin - 30 day due 7/24/2025</t>
  </si>
  <si>
    <t>EI 143</t>
  </si>
  <si>
    <t>G26934</t>
  </si>
  <si>
    <t>15301 - ordered to Marlin - 30 day due 7/24/2025</t>
  </si>
  <si>
    <t>EI 142</t>
  </si>
  <si>
    <t>G28210</t>
  </si>
  <si>
    <t>15789 - ordered to Marlin - 30 day due 7/24/2025</t>
  </si>
  <si>
    <t>G28515</t>
  </si>
  <si>
    <t>17629 - ordered to Marlin - 30 day due 7/24/2025</t>
  </si>
  <si>
    <t>G28516</t>
  </si>
  <si>
    <t>17630 - ordered to Marlin - 30 day due 7/24/2025</t>
  </si>
  <si>
    <t>G29111</t>
  </si>
  <si>
    <t>18507 - ordered to Marlin - 30 day due 7/24/2025</t>
  </si>
  <si>
    <t>G29220</t>
  </si>
  <si>
    <t>18977 - ordered to Marlin - 30 day due 7/24/2025</t>
  </si>
  <si>
    <t xml:space="preserve">reason not on property list because the bottom hole is in a State lease but it was last producing from the 00353 lease so should be a federal decommissioning obligation
sent an email to DSS on 7/23/2025 to provide decom costs for this well </t>
  </si>
  <si>
    <t>reason not on property list because it originates on a State lease but it terminated on lease 00353 should be a federal decommissioning obligation
sent an email to DSS on 7/23/2025 to provide decom costs for this well</t>
  </si>
  <si>
    <t>Uncovered
Orphan DL</t>
  </si>
  <si>
    <t>Total Gulf of America Properties</t>
  </si>
  <si>
    <t>Total Pacific Properties</t>
  </si>
  <si>
    <t>Total All Properties</t>
  </si>
  <si>
    <t>Whitney Oil &amp; Gas, LLC - Pipeline AW</t>
  </si>
  <si>
    <t>BLKG PSN# 15300 (PABN) Aprv: 10/21/2005- Init HTP: 03/30/2006</t>
  </si>
  <si>
    <t>LIFT PSN# 15301 (PABN) Aprv: 10/27/2005- Init HTP: 03/30/2006</t>
  </si>
  <si>
    <t>LIFT PSN# 15789 (PABN) Aprv: 09/22/2006- Init HTP: 12/02/2006</t>
  </si>
  <si>
    <t>BLKG PSN# 17629 (PABN) Aprv: 07/30/2008 - Init HTP: 11/02/2008</t>
  </si>
  <si>
    <t>BLKO PSN# 17630 (PABN) Aprv: 07/30/2008 - Init HTP: 11/01/2008</t>
  </si>
  <si>
    <t>BLKG PSN# 18507 (PABN) Aprv: 10/31/2011 - Init HTP: 03/30/2006</t>
  </si>
  <si>
    <t>GAS PSN# 18977 (PABN) Aprv: 08/13/2013 - Init HTP: 10/09/2013</t>
  </si>
  <si>
    <t>Available Areawide Bonding</t>
  </si>
  <si>
    <t>PetroQuest Energy, Inc.</t>
  </si>
  <si>
    <t>MP 74</t>
  </si>
  <si>
    <t>G27197</t>
  </si>
  <si>
    <t>A019 (TA) Aprv: 03/29/2010- Spud: 03/02/2010</t>
  </si>
  <si>
    <t>PetroQuest Energy, LLC - General AW</t>
  </si>
  <si>
    <t>BLKG PSN# 18897 (OUT) Aprv: 05/09/2013 - Init HTP: N/A</t>
  </si>
  <si>
    <t>01/05/2026 Requested Bond Forfeiture
02/12/2026 Bond Funds Received $150,000</t>
  </si>
  <si>
    <t>Well A001 (TA) Spud 3/5/2008</t>
  </si>
  <si>
    <t>Well A002 (TA) Spud 4/8/2008</t>
  </si>
  <si>
    <t>Bennu Oil &amp; Gas - Orphan Liability (as of 03/25/2026)</t>
  </si>
  <si>
    <t>Matagorda Island Gas Operations (MIGO) - Orphan Liability (as of 03/25/2026)</t>
  </si>
  <si>
    <t>Anglo-Suisse Offshore Partners - Orphan Liability (as of 03/25/2026)</t>
  </si>
  <si>
    <t>Transworld Exploration &amp; Production, Inc. - Orphan Liability (as of 03/25/2026)</t>
  </si>
  <si>
    <t>MLCJR, LLC et al. - Orphan Liability (as of 03/25/2026)</t>
  </si>
  <si>
    <t>Monforte Exploration, LLC - Orphan Liability (as of 03/25/2026)</t>
  </si>
  <si>
    <t>Whitney Oil &amp; Gas, LLC - Orphan Liability (as of 03/25/2026)</t>
  </si>
  <si>
    <t>PetroQuest Energy, Inc. - Orphan Liability (as of 03/25/2026)</t>
  </si>
  <si>
    <t>Taylor Energy Company, LLC - Orphan Liability (as of 03/25/2026)</t>
  </si>
  <si>
    <t>Signal Hill (Pacific Operators Offshore LLC) - Orphan Liability (as of 03/25/2026)</t>
  </si>
  <si>
    <t>BLKG PSN# 17443 (ACT) Aprvd: 03/13/08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</si>
</sst>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0000"/>
    <numFmt numFmtId="165" formatCode="_(&quot;$&quot;* #,##0_);_(&quot;$&quot;* \(#,##0\);_(&quot;$&quot;* &quot;-&quot;??_);_(@_)"/>
    <numFmt numFmtId="166" formatCode="mm/dd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00B050"/>
      <name val="Calibri"/>
      <family val="2"/>
      <scheme val="minor"/>
    </font>
    <font>
      <sz val="11"/>
      <color rgb="FF000000"/>
      <name val="Aptos Narrow"/>
      <family val="2"/>
    </font>
    <font>
      <sz val="10"/>
      <color rgb="FFFF0000"/>
      <name val="Helvetica"/>
    </font>
    <font>
      <strike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left"/>
    </xf>
    <xf numFmtId="0" fontId="3" fillId="2" borderId="1" xfId="0" applyFont="1" applyFill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center" wrapText="1"/>
    </xf>
    <xf numFmtId="0" fontId="0" fillId="3" borderId="0" xfId="0" applyFill="1"/>
    <xf numFmtId="164" fontId="2" fillId="0" borderId="0" xfId="0" applyNumberFormat="1" applyFont="1" applyAlignment="1">
      <alignment horizontal="left"/>
    </xf>
    <xf numFmtId="42" fontId="3" fillId="2" borderId="1" xfId="1" applyNumberFormat="1" applyFont="1" applyFill="1" applyBorder="1" applyAlignment="1">
      <alignment horizontal="left" wrapText="1"/>
    </xf>
    <xf numFmtId="42" fontId="3" fillId="2" borderId="1" xfId="1" applyNumberFormat="1" applyFont="1" applyFill="1" applyBorder="1" applyAlignment="1">
      <alignment wrapText="1"/>
    </xf>
    <xf numFmtId="42" fontId="0" fillId="0" borderId="0" xfId="1" applyNumberFormat="1" applyFont="1"/>
    <xf numFmtId="42" fontId="2" fillId="0" borderId="3" xfId="1" applyNumberFormat="1" applyFont="1" applyBorder="1"/>
    <xf numFmtId="42" fontId="2" fillId="0" borderId="0" xfId="1" applyNumberFormat="1" applyFont="1"/>
    <xf numFmtId="42" fontId="2" fillId="0" borderId="2" xfId="1" applyNumberFormat="1" applyFont="1" applyBorder="1"/>
    <xf numFmtId="42" fontId="0" fillId="3" borderId="0" xfId="1" applyNumberFormat="1" applyFont="1" applyFill="1"/>
    <xf numFmtId="42" fontId="0" fillId="0" borderId="0" xfId="1" applyNumberFormat="1" applyFont="1" applyFill="1"/>
    <xf numFmtId="42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165" fontId="4" fillId="0" borderId="0" xfId="1" applyNumberFormat="1" applyFont="1" applyFill="1" applyBorder="1"/>
    <xf numFmtId="165" fontId="0" fillId="0" borderId="0" xfId="0" applyNumberFormat="1"/>
    <xf numFmtId="0" fontId="5" fillId="0" borderId="0" xfId="0" applyFont="1" applyAlignment="1">
      <alignment wrapText="1"/>
    </xf>
    <xf numFmtId="165" fontId="4" fillId="0" borderId="0" xfId="1" applyNumberFormat="1" applyFont="1" applyFill="1" applyBorder="1" applyAlignment="1">
      <alignment horizontal="right"/>
    </xf>
    <xf numFmtId="165" fontId="5" fillId="0" borderId="0" xfId="0" applyNumberFormat="1" applyFont="1"/>
    <xf numFmtId="0" fontId="0" fillId="0" borderId="0" xfId="0" applyAlignment="1">
      <alignment horizontal="right"/>
    </xf>
    <xf numFmtId="165" fontId="5" fillId="0" borderId="0" xfId="1" applyNumberFormat="1" applyFont="1" applyFill="1" applyBorder="1"/>
    <xf numFmtId="165" fontId="5" fillId="0" borderId="0" xfId="1" applyNumberFormat="1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42" fontId="2" fillId="0" borderId="2" xfId="0" applyNumberFormat="1" applyFont="1" applyBorder="1"/>
    <xf numFmtId="49" fontId="2" fillId="0" borderId="0" xfId="0" applyNumberFormat="1" applyFont="1" applyAlignment="1">
      <alignment horizontal="left"/>
    </xf>
    <xf numFmtId="6" fontId="0" fillId="0" borderId="0" xfId="1" applyNumberFormat="1" applyFont="1"/>
    <xf numFmtId="165" fontId="3" fillId="2" borderId="1" xfId="1" applyNumberFormat="1" applyFont="1" applyFill="1" applyBorder="1" applyAlignment="1"/>
    <xf numFmtId="165" fontId="3" fillId="2" borderId="1" xfId="1" applyNumberFormat="1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horizontal="left" wrapText="1"/>
    </xf>
    <xf numFmtId="165" fontId="3" fillId="2" borderId="1" xfId="1" applyNumberFormat="1" applyFont="1" applyFill="1" applyBorder="1" applyAlignment="1">
      <alignment wrapText="1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2" fillId="0" borderId="3" xfId="1" applyNumberFormat="1" applyFont="1" applyBorder="1"/>
    <xf numFmtId="165" fontId="2" fillId="0" borderId="0" xfId="1" applyNumberFormat="1" applyFont="1"/>
    <xf numFmtId="0" fontId="2" fillId="0" borderId="0" xfId="0" applyFont="1" applyAlignment="1">
      <alignment horizontal="center"/>
    </xf>
    <xf numFmtId="165" fontId="3" fillId="2" borderId="1" xfId="1" applyNumberFormat="1" applyFont="1" applyFill="1" applyBorder="1" applyAlignment="1">
      <alignment horizontal="center" wrapText="1"/>
    </xf>
    <xf numFmtId="165" fontId="7" fillId="0" borderId="0" xfId="1" applyNumberFormat="1" applyFont="1" applyBorder="1" applyAlignment="1">
      <alignment horizontal="right" wrapText="1"/>
    </xf>
    <xf numFmtId="37" fontId="2" fillId="0" borderId="0" xfId="1" applyNumberFormat="1" applyFont="1" applyAlignment="1">
      <alignment horizontal="center"/>
    </xf>
    <xf numFmtId="42" fontId="3" fillId="2" borderId="1" xfId="1" applyNumberFormat="1" applyFont="1" applyFill="1" applyBorder="1" applyAlignment="1">
      <alignment horizontal="center" wrapText="1"/>
    </xf>
    <xf numFmtId="42" fontId="3" fillId="2" borderId="1" xfId="1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 wrapText="1"/>
    </xf>
    <xf numFmtId="165" fontId="3" fillId="4" borderId="1" xfId="1" applyNumberFormat="1" applyFont="1" applyFill="1" applyBorder="1" applyAlignment="1"/>
    <xf numFmtId="165" fontId="3" fillId="4" borderId="1" xfId="1" applyNumberFormat="1" applyFont="1" applyFill="1" applyBorder="1" applyAlignment="1">
      <alignment horizontal="left"/>
    </xf>
    <xf numFmtId="42" fontId="3" fillId="4" borderId="1" xfId="1" applyNumberFormat="1" applyFont="1" applyFill="1" applyBorder="1" applyAlignment="1">
      <alignment horizontal="center" wrapText="1"/>
    </xf>
    <xf numFmtId="42" fontId="3" fillId="4" borderId="1" xfId="1" applyNumberFormat="1" applyFont="1" applyFill="1" applyBorder="1" applyAlignment="1">
      <alignment horizontal="center"/>
    </xf>
    <xf numFmtId="37" fontId="2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164" fontId="10" fillId="0" borderId="0" xfId="0" applyNumberFormat="1" applyFont="1" applyAlignment="1">
      <alignment horizontal="left"/>
    </xf>
    <xf numFmtId="0" fontId="11" fillId="0" borderId="0" xfId="0" applyFont="1"/>
    <xf numFmtId="42" fontId="11" fillId="0" borderId="0" xfId="1" applyNumberFormat="1" applyFont="1"/>
    <xf numFmtId="0" fontId="0" fillId="0" borderId="0" xfId="0" applyAlignment="1">
      <alignment wrapText="1"/>
    </xf>
    <xf numFmtId="164" fontId="0" fillId="3" borderId="0" xfId="0" applyNumberFormat="1" applyFill="1" applyAlignment="1">
      <alignment horizontal="center"/>
    </xf>
    <xf numFmtId="164" fontId="0" fillId="3" borderId="0" xfId="0" applyNumberFormat="1" applyFill="1" applyAlignment="1">
      <alignment horizontal="left"/>
    </xf>
    <xf numFmtId="165" fontId="3" fillId="2" borderId="1" xfId="1" applyNumberFormat="1" applyFont="1" applyFill="1" applyBorder="1" applyAlignment="1">
      <alignment horizontal="center"/>
    </xf>
    <xf numFmtId="165" fontId="2" fillId="0" borderId="2" xfId="1" applyNumberFormat="1" applyFont="1" applyBorder="1"/>
    <xf numFmtId="0" fontId="0" fillId="0" borderId="0" xfId="0" applyAlignment="1">
      <alignment horizontal="center"/>
    </xf>
    <xf numFmtId="165" fontId="0" fillId="0" borderId="0" xfId="1" applyNumberFormat="1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44" fontId="0" fillId="0" borderId="0" xfId="1" applyFont="1"/>
    <xf numFmtId="165" fontId="12" fillId="0" borderId="0" xfId="1" applyNumberFormat="1" applyFont="1" applyFill="1" applyBorder="1"/>
    <xf numFmtId="165" fontId="12" fillId="0" borderId="0" xfId="1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left" wrapText="1"/>
    </xf>
    <xf numFmtId="165" fontId="3" fillId="2" borderId="7" xfId="1" applyNumberFormat="1" applyFont="1" applyFill="1" applyBorder="1" applyAlignment="1"/>
    <xf numFmtId="165" fontId="3" fillId="2" borderId="5" xfId="1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left" wrapText="1"/>
    </xf>
    <xf numFmtId="164" fontId="3" fillId="2" borderId="8" xfId="0" applyNumberFormat="1" applyFont="1" applyFill="1" applyBorder="1" applyAlignment="1">
      <alignment horizontal="center" wrapText="1"/>
    </xf>
    <xf numFmtId="165" fontId="3" fillId="2" borderId="8" xfId="1" applyNumberFormat="1" applyFont="1" applyFill="1" applyBorder="1" applyAlignment="1">
      <alignment horizontal="center" wrapText="1"/>
    </xf>
    <xf numFmtId="165" fontId="3" fillId="2" borderId="8" xfId="1" applyNumberFormat="1" applyFont="1" applyFill="1" applyBorder="1" applyAlignment="1"/>
    <xf numFmtId="165" fontId="3" fillId="2" borderId="8" xfId="1" applyNumberFormat="1" applyFont="1" applyFill="1" applyBorder="1" applyAlignment="1">
      <alignment horizontal="left"/>
    </xf>
    <xf numFmtId="165" fontId="3" fillId="2" borderId="8" xfId="1" applyNumberFormat="1" applyFont="1" applyFill="1" applyBorder="1" applyAlignment="1">
      <alignment horizontal="left" wrapText="1"/>
    </xf>
    <xf numFmtId="165" fontId="3" fillId="2" borderId="8" xfId="1" applyNumberFormat="1" applyFont="1" applyFill="1" applyBorder="1" applyAlignment="1">
      <alignment wrapText="1"/>
    </xf>
    <xf numFmtId="0" fontId="0" fillId="0" borderId="5" xfId="0" applyBorder="1"/>
    <xf numFmtId="49" fontId="0" fillId="0" borderId="5" xfId="0" applyNumberFormat="1" applyBorder="1"/>
    <xf numFmtId="0" fontId="7" fillId="0" borderId="5" xfId="0" applyFont="1" applyBorder="1" applyAlignment="1">
      <alignment horizontal="left" vertical="top" wrapText="1"/>
    </xf>
    <xf numFmtId="165" fontId="7" fillId="0" borderId="5" xfId="1" applyNumberFormat="1" applyFont="1" applyBorder="1" applyAlignment="1">
      <alignment horizontal="right" wrapText="1"/>
    </xf>
    <xf numFmtId="165" fontId="0" fillId="0" borderId="5" xfId="1" applyNumberFormat="1" applyFont="1" applyBorder="1"/>
    <xf numFmtId="0" fontId="11" fillId="0" borderId="5" xfId="0" applyFont="1" applyBorder="1" applyAlignment="1">
      <alignment horizontal="left" vertical="top" wrapText="1"/>
    </xf>
    <xf numFmtId="42" fontId="13" fillId="0" borderId="0" xfId="1" applyNumberFormat="1" applyFont="1" applyAlignment="1">
      <alignment horizontal="left"/>
    </xf>
    <xf numFmtId="42" fontId="13" fillId="0" borderId="0" xfId="1" applyNumberFormat="1" applyFont="1"/>
    <xf numFmtId="42" fontId="13" fillId="0" borderId="0" xfId="1" applyNumberFormat="1" applyFont="1" applyFill="1" applyAlignment="1">
      <alignment horizontal="left"/>
    </xf>
    <xf numFmtId="42" fontId="13" fillId="0" borderId="0" xfId="1" applyNumberFormat="1" applyFont="1" applyFill="1"/>
    <xf numFmtId="0" fontId="9" fillId="0" borderId="0" xfId="0" applyFont="1" applyAlignment="1">
      <alignment horizontal="left"/>
    </xf>
    <xf numFmtId="44" fontId="3" fillId="2" borderId="1" xfId="1" applyFont="1" applyFill="1" applyBorder="1" applyAlignment="1">
      <alignment horizontal="center" wrapText="1"/>
    </xf>
    <xf numFmtId="166" fontId="3" fillId="2" borderId="1" xfId="1" applyNumberFormat="1" applyFont="1" applyFill="1" applyBorder="1" applyAlignment="1">
      <alignment horizontal="center" wrapText="1"/>
    </xf>
    <xf numFmtId="44" fontId="0" fillId="0" borderId="0" xfId="0" applyNumberFormat="1"/>
    <xf numFmtId="44" fontId="0" fillId="0" borderId="0" xfId="1" applyFont="1" applyAlignment="1">
      <alignment wrapText="1"/>
    </xf>
    <xf numFmtId="165" fontId="2" fillId="0" borderId="0" xfId="0" applyNumberFormat="1" applyFont="1"/>
    <xf numFmtId="165" fontId="2" fillId="0" borderId="2" xfId="0" applyNumberFormat="1" applyFont="1" applyBorder="1"/>
    <xf numFmtId="42" fontId="3" fillId="0" borderId="0" xfId="1" applyNumberFormat="1" applyFont="1" applyFill="1" applyBorder="1" applyAlignment="1">
      <alignment horizontal="center"/>
    </xf>
    <xf numFmtId="0" fontId="14" fillId="0" borderId="0" xfId="0" applyFont="1" applyAlignment="1">
      <alignment wrapText="1"/>
    </xf>
    <xf numFmtId="165" fontId="8" fillId="0" borderId="0" xfId="1" applyNumberFormat="1" applyFont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165" fontId="11" fillId="0" borderId="0" xfId="1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1" fillId="0" borderId="0" xfId="1" applyNumberFormat="1" applyFont="1"/>
    <xf numFmtId="165" fontId="11" fillId="0" borderId="0" xfId="0" applyNumberFormat="1" applyFont="1"/>
    <xf numFmtId="0" fontId="16" fillId="0" borderId="0" xfId="0" applyFont="1"/>
    <xf numFmtId="165" fontId="16" fillId="0" borderId="0" xfId="1" applyNumberFormat="1" applyFont="1"/>
    <xf numFmtId="165" fontId="16" fillId="0" borderId="0" xfId="0" applyNumberFormat="1" applyFont="1"/>
    <xf numFmtId="0" fontId="8" fillId="0" borderId="0" xfId="0" applyFont="1" applyAlignment="1">
      <alignment wrapText="1"/>
    </xf>
    <xf numFmtId="164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/>
    <xf numFmtId="0" fontId="8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8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numFmt numFmtId="165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_(&quot;$&quot;* #,##0_);_(&quot;$&quot;* \(#,##0\);_(&quot;$&quot;* &quot;-&quot;??_);_(@_)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488172-C0ED-4AC5-AD7A-1055890F3273}" name="Table4" displayName="Table4" ref="A1:G12" totalsRowShown="0" headerRowDxfId="7" dataDxfId="6">
  <tableColumns count="7">
    <tableColumn id="3" xr3:uid="{99C4EE74-7FB1-4752-B7CF-531F803BC338}" name="Company" dataDxfId="5"/>
    <tableColumn id="4" xr3:uid="{1D559D55-C60B-4B3A-96CA-59B695C034F7}" name="Orphan Liability" dataDxfId="4" dataCellStyle="Currency"/>
    <tableColumn id="5" xr3:uid="{B022EAE2-30B0-46C1-B409-4FB722CBA137}" name="Supplemental Financial Assurance" dataDxfId="3" dataCellStyle="Currency"/>
    <tableColumn id="6" xr3:uid="{FDC2F4D3-6E7F-42FC-8FC2-9C5DBACCF6B8}" name="General Bonds" dataDxfId="2" dataCellStyle="Currency"/>
    <tableColumn id="2" xr3:uid="{4AD2938E-1073-4B7A-AEDE-C4D9EAAEA3BB}" name="Other Financial_x000a_Assurance" dataDxfId="1">
      <calculatedColumnFormula>'Taylor Energy'!N9</calculatedColumnFormula>
    </tableColumn>
    <tableColumn id="1" xr3:uid="{97EB8EE3-2767-49E5-87D1-6A2015E25CC6}" name="BSEE Contracing Paid Invoices"/>
    <tableColumn id="7" xr3:uid="{6F8961EF-B3BB-4168-B700-507440A69734}" name="Uncovered Orphan Liability - Applying General &amp; Supplemental Financial Assur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C407-845E-4466-841D-E2BECC03D161}">
  <sheetPr codeName="Sheet1">
    <pageSetUpPr fitToPage="1"/>
  </sheetPr>
  <dimension ref="A1:I22"/>
  <sheetViews>
    <sheetView tabSelected="1" zoomScale="90" zoomScaleNormal="90" workbookViewId="0">
      <selection activeCell="H26" sqref="H26"/>
    </sheetView>
  </sheetViews>
  <sheetFormatPr defaultRowHeight="15" x14ac:dyDescent="0.25"/>
  <cols>
    <col min="1" max="1" width="46.42578125" bestFit="1" customWidth="1"/>
    <col min="2" max="2" width="16" customWidth="1"/>
    <col min="3" max="3" width="21.140625" customWidth="1"/>
    <col min="4" max="6" width="19" customWidth="1"/>
    <col min="7" max="7" width="23.5703125" customWidth="1"/>
    <col min="9" max="9" width="11" bestFit="1" customWidth="1"/>
  </cols>
  <sheetData>
    <row r="1" spans="1:9" ht="78.75" x14ac:dyDescent="0.25">
      <c r="A1" s="20" t="s">
        <v>225</v>
      </c>
      <c r="B1" s="20" t="s">
        <v>226</v>
      </c>
      <c r="C1" s="21" t="s">
        <v>227</v>
      </c>
      <c r="D1" s="20" t="s">
        <v>228</v>
      </c>
      <c r="E1" s="21" t="s">
        <v>282</v>
      </c>
      <c r="F1" s="21" t="s">
        <v>380</v>
      </c>
      <c r="G1" s="21" t="s">
        <v>229</v>
      </c>
    </row>
    <row r="2" spans="1:9" ht="15.75" x14ac:dyDescent="0.25">
      <c r="A2" s="22" t="s">
        <v>230</v>
      </c>
      <c r="B2" s="29">
        <f>'Bennu O&amp;G'!N14</f>
        <v>15192758</v>
      </c>
      <c r="C2" s="29"/>
      <c r="D2" s="29">
        <f>'Bennu O&amp;G'!N15</f>
        <v>-2276900</v>
      </c>
      <c r="E2" s="29">
        <v>-1212746.58</v>
      </c>
      <c r="F2" s="29"/>
      <c r="G2" s="27">
        <f>SUM(Table4[[#This Row],[Orphan Liability]:[BSEE Contracing Paid Invoices]])</f>
        <v>11703111.42</v>
      </c>
    </row>
    <row r="3" spans="1:9" ht="15.75" x14ac:dyDescent="0.25">
      <c r="A3" s="22" t="s">
        <v>231</v>
      </c>
      <c r="B3" s="29">
        <f>MIGO!N31</f>
        <v>15781974</v>
      </c>
      <c r="C3" s="29">
        <f>MIGO!N32</f>
        <v>-9500000</v>
      </c>
      <c r="D3" s="29">
        <v>0</v>
      </c>
      <c r="E3" s="29"/>
      <c r="F3" s="29">
        <v>372884</v>
      </c>
      <c r="G3" s="27">
        <f>SUM(Table4[[#This Row],[Orphan Liability]:[BSEE Contracing Paid Invoices]])</f>
        <v>6654858</v>
      </c>
    </row>
    <row r="4" spans="1:9" ht="15.75" x14ac:dyDescent="0.25">
      <c r="A4" s="22" t="s">
        <v>232</v>
      </c>
      <c r="B4" s="29">
        <f>'Anglo-Suisse'!N13</f>
        <v>11189217</v>
      </c>
      <c r="C4" s="29"/>
      <c r="D4" s="29">
        <f>'Anglo-Suisse'!N14</f>
        <v>-3000000</v>
      </c>
      <c r="E4" s="29"/>
      <c r="F4" s="29"/>
      <c r="G4" s="27">
        <f>SUM(Table4[[#This Row],[Orphan Liability]:[BSEE Contracing Paid Invoices]])</f>
        <v>8189217</v>
      </c>
      <c r="I4" s="24"/>
    </row>
    <row r="5" spans="1:9" ht="15.6" customHeight="1" x14ac:dyDescent="0.25">
      <c r="A5" s="25" t="s">
        <v>233</v>
      </c>
      <c r="B5" s="29">
        <f>'Transworld Exploration'!N6</f>
        <v>207499</v>
      </c>
      <c r="C5" s="29">
        <f>'Transworld Exploration'!N7</f>
        <v>0</v>
      </c>
      <c r="D5" s="29">
        <v>0</v>
      </c>
      <c r="E5" s="29"/>
      <c r="F5" s="29"/>
      <c r="G5" s="27">
        <f>SUM(Table4[[#This Row],[Orphan Liability]:[BSEE Contracing Paid Invoices]])</f>
        <v>207499</v>
      </c>
    </row>
    <row r="6" spans="1:9" ht="15.75" x14ac:dyDescent="0.25">
      <c r="A6" s="22" t="s">
        <v>235</v>
      </c>
      <c r="B6" s="29">
        <f>MLCJR!L169</f>
        <v>113987111</v>
      </c>
      <c r="C6" s="29">
        <f>MLCJR!L170</f>
        <v>-18707298</v>
      </c>
      <c r="D6" s="30">
        <f>MLCJR!L171</f>
        <v>-12900000</v>
      </c>
      <c r="E6" s="30">
        <v>-100000</v>
      </c>
      <c r="F6" s="30"/>
      <c r="G6" s="27">
        <f>SUM(Table4[[#This Row],[Orphan Liability]:[BSEE Contracing Paid Invoices]])</f>
        <v>82279813</v>
      </c>
    </row>
    <row r="7" spans="1:9" ht="15.75" x14ac:dyDescent="0.25">
      <c r="A7" s="22" t="s">
        <v>304</v>
      </c>
      <c r="B7" s="29">
        <f>Monforte!L7</f>
        <v>1288170</v>
      </c>
      <c r="C7" s="29">
        <f>Monforte!L8</f>
        <v>-954820</v>
      </c>
      <c r="D7" s="30">
        <f>Monforte!L9</f>
        <v>-300000</v>
      </c>
      <c r="E7" s="24"/>
      <c r="F7" s="24"/>
      <c r="G7" s="27">
        <f>SUM(Table4[[#This Row],[Orphan Liability]:[BSEE Contracing Paid Invoices]])</f>
        <v>33350</v>
      </c>
    </row>
    <row r="8" spans="1:9" ht="15.75" x14ac:dyDescent="0.25">
      <c r="A8" s="22" t="s">
        <v>379</v>
      </c>
      <c r="B8" s="29">
        <f>'Whitney Oil &amp; Gas'!L39</f>
        <v>13543774</v>
      </c>
      <c r="C8" s="29">
        <f>'Whitney Oil &amp; Gas'!L40</f>
        <v>-12803774</v>
      </c>
      <c r="D8" s="30">
        <f>'Whitney Oil &amp; Gas'!L41</f>
        <v>-740000</v>
      </c>
      <c r="E8" s="98">
        <f>'Taylor Energy'!N16</f>
        <v>0</v>
      </c>
      <c r="F8" s="98"/>
      <c r="G8" s="27">
        <v>0</v>
      </c>
    </row>
    <row r="9" spans="1:9" ht="15.75" x14ac:dyDescent="0.25">
      <c r="A9" s="22" t="s">
        <v>423</v>
      </c>
      <c r="B9" s="29">
        <f>PetroQuest!L6</f>
        <v>268798</v>
      </c>
      <c r="C9" s="29">
        <f>PetroQuest!L7</f>
        <v>-150000</v>
      </c>
      <c r="D9" s="30">
        <f>PetroQuest!L8</f>
        <v>-118798</v>
      </c>
      <c r="E9" s="98">
        <f>'Taylor Energy'!N17</f>
        <v>0</v>
      </c>
      <c r="F9" s="98"/>
      <c r="G9" s="27">
        <f>PetroQuest!L9</f>
        <v>0</v>
      </c>
    </row>
    <row r="10" spans="1:9" ht="15.75" x14ac:dyDescent="0.25">
      <c r="A10" s="22" t="s">
        <v>284</v>
      </c>
      <c r="B10" s="23"/>
      <c r="C10" s="23"/>
      <c r="D10" s="26"/>
      <c r="E10" s="30">
        <f>'Taylor Energy'!N15</f>
        <v>-432523718</v>
      </c>
      <c r="F10" s="30"/>
      <c r="G10" s="27"/>
    </row>
    <row r="11" spans="1:9" ht="15.75" x14ac:dyDescent="0.25">
      <c r="A11" s="22" t="s">
        <v>358</v>
      </c>
      <c r="B11" s="29">
        <v>24000000</v>
      </c>
      <c r="C11" s="71"/>
      <c r="D11" s="72"/>
      <c r="E11" s="30">
        <f>'Taylor Energy'!N17</f>
        <v>0</v>
      </c>
      <c r="F11" s="30"/>
      <c r="G11" s="27">
        <f>SUM(Table4[[#This Row],[Orphan Liability]:[BSEE Contracing Paid Invoices]])</f>
        <v>24000000</v>
      </c>
    </row>
    <row r="12" spans="1:9" ht="15.75" x14ac:dyDescent="0.25">
      <c r="A12" s="22" t="s">
        <v>234</v>
      </c>
      <c r="B12" s="27">
        <f>SUBTOTAL(109,B2:B11)</f>
        <v>195459301</v>
      </c>
      <c r="C12" s="27">
        <f t="shared" ref="C12:D12" si="0">SUBTOTAL(109,C2:C11)</f>
        <v>-42115892</v>
      </c>
      <c r="D12" s="27">
        <f t="shared" si="0"/>
        <v>-19335698</v>
      </c>
      <c r="E12" s="27">
        <f>E2+E3+E4+E5+E6+E7+E8+E9+E11</f>
        <v>-1312746.58</v>
      </c>
      <c r="F12" s="27"/>
      <c r="G12" s="27">
        <f>SUBTOTAL(109,G2:G11)</f>
        <v>133067848.42</v>
      </c>
    </row>
    <row r="13" spans="1:9" ht="15.75" x14ac:dyDescent="0.25">
      <c r="A13" s="19"/>
      <c r="B13" s="19"/>
      <c r="C13" s="19"/>
      <c r="D13" s="19"/>
      <c r="E13" s="19"/>
      <c r="F13" s="19"/>
      <c r="G13" s="19"/>
    </row>
    <row r="14" spans="1:9" x14ac:dyDescent="0.25">
      <c r="A14" s="1"/>
    </row>
    <row r="15" spans="1:9" x14ac:dyDescent="0.25">
      <c r="A15" s="28"/>
      <c r="B15" s="53" t="s">
        <v>3</v>
      </c>
      <c r="C15" s="54" t="s">
        <v>4</v>
      </c>
      <c r="D15" s="54" t="s">
        <v>169</v>
      </c>
      <c r="E15" s="54" t="s">
        <v>5</v>
      </c>
      <c r="F15" s="100"/>
    </row>
    <row r="16" spans="1:9" x14ac:dyDescent="0.25">
      <c r="A16" s="1" t="s">
        <v>413</v>
      </c>
      <c r="B16" s="55">
        <f>'Bennu O&amp;G'!H18+MIGO!H36+'Anglo-Suisse'!H17+'Transworld Exploration'!H10+MLCJR!H174+Monforte!H13+'Whitney Oil &amp; Gas'!H46+PetroQuest!H12+'Taylor Energy'!H18+'Signal Hill'!H24</f>
        <v>117</v>
      </c>
      <c r="C16" s="55">
        <f>'Bennu O&amp;G'!I18+MIGO!I36+'Anglo-Suisse'!I17+'Transworld Exploration'!I10+MLCJR!I174+Monforte!I13+'Whitney Oil &amp; Gas'!I46+PetroQuest!I12+'Taylor Energy'!I18+'Signal Hill'!I24</f>
        <v>18</v>
      </c>
      <c r="D16" s="55">
        <f>'Bennu O&amp;G'!J18+MIGO!J36+'Anglo-Suisse'!J17+'Transworld Exploration'!J10+MLCJR!J174+Monforte!J13+'Whitney Oil &amp; Gas'!J46+PetroQuest!J12+'Taylor Energy'!J18+'Signal Hill'!K24</f>
        <v>18</v>
      </c>
      <c r="E16" s="55">
        <f>'Bennu O&amp;G'!K18+MIGO!K36+'Anglo-Suisse'!K17+'Transworld Exploration'!K10+MLCJR!K174+Monforte!K13+'Whitney Oil &amp; Gas'!K46+PetroQuest!K12+'Taylor Energy'!K18+'Signal Hill'!K24</f>
        <v>98</v>
      </c>
      <c r="F16" s="55"/>
    </row>
    <row r="18" spans="1:5" x14ac:dyDescent="0.25">
      <c r="A18" s="1" t="s">
        <v>411</v>
      </c>
      <c r="B18" s="53" t="s">
        <v>3</v>
      </c>
      <c r="C18" s="54" t="s">
        <v>4</v>
      </c>
      <c r="D18" s="54" t="s">
        <v>169</v>
      </c>
      <c r="E18" s="54" t="s">
        <v>5</v>
      </c>
    </row>
    <row r="19" spans="1:5" x14ac:dyDescent="0.25">
      <c r="A19" s="1"/>
      <c r="B19" s="55">
        <f>'Bennu O&amp;G'!H18+MIGO!H36+'Anglo-Suisse'!H17+'Transworld Exploration'!H10+MLCJR!H174+Monforte!H13+'Whitney Oil &amp; Gas'!H46+'Taylor Energy'!H18+PetroQuest!H12</f>
        <v>101</v>
      </c>
      <c r="C19" s="55">
        <f>'Bennu O&amp;G'!I18+MIGO!I36+'Anglo-Suisse'!I17+'Transworld Exploration'!I10+MLCJR!I174+Monforte!I13+'Whitney Oil &amp; Gas'!I46+'Taylor Energy'!I18+PetroQuest!I12</f>
        <v>18</v>
      </c>
      <c r="D19" s="55">
        <f>'Bennu O&amp;G'!J18+MIGO!J36+'Anglo-Suisse'!J17+'Transworld Exploration'!J10+MLCJR!J174+Monforte!J13+'Whitney Oil &amp; Gas'!J46+'Taylor Energy'!J18+PetroQuest!J12</f>
        <v>18</v>
      </c>
      <c r="E19" s="55">
        <f>'Bennu O&amp;G'!K18+MIGO!K36+'Anglo-Suisse'!K17+'Transworld Exploration'!K10+MLCJR!K174+Monforte!K13+'Whitney Oil &amp; Gas'!K46+'Taylor Energy'!K18+PetroQuest!K12</f>
        <v>98</v>
      </c>
    </row>
    <row r="21" spans="1:5" x14ac:dyDescent="0.25">
      <c r="A21" s="1" t="s">
        <v>412</v>
      </c>
      <c r="B21" s="53" t="s">
        <v>3</v>
      </c>
      <c r="C21" s="54" t="s">
        <v>4</v>
      </c>
      <c r="D21" s="54" t="s">
        <v>169</v>
      </c>
      <c r="E21" s="54" t="s">
        <v>5</v>
      </c>
    </row>
    <row r="22" spans="1:5" x14ac:dyDescent="0.25">
      <c r="B22" s="55">
        <f>'Signal Hill'!H24</f>
        <v>16</v>
      </c>
      <c r="C22" s="55">
        <f>'Signal Hill'!I24</f>
        <v>0</v>
      </c>
      <c r="D22" s="55">
        <f>'Signal Hill'!J24</f>
        <v>0</v>
      </c>
      <c r="E22" s="55">
        <f>'Signal Hill'!K24</f>
        <v>0</v>
      </c>
    </row>
  </sheetData>
  <printOptions horizontalCentered="1" verticalCentered="1"/>
  <pageMargins left="0.7" right="0.7" top="0.75" bottom="0.75" header="0.3" footer="0.3"/>
  <pageSetup paperSize="5" orientation="landscape" r:id="rId1"/>
  <ignoredErrors>
    <ignoredError sqref="E10:E11 E6 E2" calculatedColum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6A6DB-FE57-48FC-9D78-3011DF4AE8BA}">
  <sheetPr codeName="Sheet8"/>
  <dimension ref="A1:N18"/>
  <sheetViews>
    <sheetView zoomScale="90" zoomScaleNormal="90" workbookViewId="0">
      <selection sqref="A1:N2"/>
    </sheetView>
  </sheetViews>
  <sheetFormatPr defaultRowHeight="15" x14ac:dyDescent="0.25"/>
  <cols>
    <col min="1" max="1" width="25.28515625" bestFit="1" customWidth="1"/>
    <col min="2" max="2" width="8.5703125" customWidth="1"/>
    <col min="3" max="3" width="10" customWidth="1"/>
    <col min="4" max="4" width="5.28515625" bestFit="1" customWidth="1"/>
    <col min="5" max="5" width="8.140625" bestFit="1" customWidth="1"/>
    <col min="6" max="6" width="8.85546875" bestFit="1" customWidth="1"/>
    <col min="7" max="7" width="47.28515625" bestFit="1" customWidth="1"/>
    <col min="8" max="8" width="12.5703125" style="40" bestFit="1" customWidth="1"/>
    <col min="9" max="9" width="13.28515625" style="40" bestFit="1" customWidth="1"/>
    <col min="10" max="10" width="13.5703125" style="40" bestFit="1" customWidth="1"/>
    <col min="11" max="11" width="12.42578125" style="40" bestFit="1" customWidth="1"/>
    <col min="12" max="12" width="12.5703125" style="40" bestFit="1" customWidth="1"/>
    <col min="13" max="13" width="13.5703125" style="40" customWidth="1"/>
    <col min="14" max="14" width="15.28515625" style="40" bestFit="1" customWidth="1"/>
  </cols>
  <sheetData>
    <row r="1" spans="1:14" x14ac:dyDescent="0.25">
      <c r="A1" s="116" t="s">
        <v>440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x14ac:dyDescent="0.25">
      <c r="A2" s="117"/>
      <c r="B2" s="117"/>
      <c r="C2" s="117"/>
      <c r="D2" s="117"/>
      <c r="E2" s="117"/>
      <c r="F2" s="117"/>
      <c r="G2" s="117"/>
      <c r="H2" s="116"/>
      <c r="I2" s="117"/>
      <c r="J2" s="117"/>
      <c r="K2" s="117"/>
      <c r="L2" s="117"/>
      <c r="M2" s="117"/>
      <c r="N2" s="117"/>
    </row>
    <row r="3" spans="1:14" ht="45" x14ac:dyDescent="0.25">
      <c r="A3" s="6" t="s">
        <v>74</v>
      </c>
      <c r="B3" s="7" t="s">
        <v>73</v>
      </c>
      <c r="C3" s="6" t="s">
        <v>222</v>
      </c>
      <c r="D3" s="6" t="s">
        <v>1</v>
      </c>
      <c r="E3" s="6" t="s">
        <v>220</v>
      </c>
      <c r="F3" s="6" t="s">
        <v>223</v>
      </c>
      <c r="G3" s="73" t="s">
        <v>71</v>
      </c>
      <c r="H3" s="75" t="s">
        <v>3</v>
      </c>
      <c r="I3" s="74" t="s">
        <v>4</v>
      </c>
      <c r="J3" s="37" t="s">
        <v>169</v>
      </c>
      <c r="K3" s="36" t="s">
        <v>5</v>
      </c>
      <c r="L3" s="38" t="s">
        <v>6</v>
      </c>
      <c r="M3" s="38" t="s">
        <v>7</v>
      </c>
      <c r="N3" s="39" t="s">
        <v>8</v>
      </c>
    </row>
    <row r="4" spans="1:14" x14ac:dyDescent="0.25">
      <c r="A4" s="1" t="s">
        <v>266</v>
      </c>
      <c r="B4" s="2">
        <v>2863</v>
      </c>
      <c r="C4" s="1" t="s">
        <v>267</v>
      </c>
      <c r="D4" s="1" t="s">
        <v>0</v>
      </c>
      <c r="E4" s="1" t="s">
        <v>268</v>
      </c>
      <c r="F4" t="s">
        <v>175</v>
      </c>
      <c r="G4" t="s">
        <v>269</v>
      </c>
      <c r="H4" s="46">
        <v>581857</v>
      </c>
    </row>
    <row r="5" spans="1:14" x14ac:dyDescent="0.25">
      <c r="F5" t="s">
        <v>175</v>
      </c>
      <c r="G5" t="s">
        <v>270</v>
      </c>
      <c r="H5" s="46">
        <v>581857</v>
      </c>
    </row>
    <row r="6" spans="1:14" x14ac:dyDescent="0.25">
      <c r="F6" t="s">
        <v>175</v>
      </c>
      <c r="G6" t="s">
        <v>271</v>
      </c>
      <c r="H6" s="46">
        <v>581857</v>
      </c>
      <c r="L6" s="40">
        <f>SUM(H4:K6)</f>
        <v>1745571</v>
      </c>
      <c r="M6" s="40">
        <v>0</v>
      </c>
      <c r="N6" s="40">
        <f>L6-M6</f>
        <v>1745571</v>
      </c>
    </row>
    <row r="7" spans="1:14" x14ac:dyDescent="0.25">
      <c r="C7" s="1" t="s">
        <v>279</v>
      </c>
      <c r="D7" s="1" t="s">
        <v>0</v>
      </c>
      <c r="E7" s="1" t="s">
        <v>280</v>
      </c>
      <c r="F7" t="s">
        <v>175</v>
      </c>
      <c r="G7" t="s">
        <v>274</v>
      </c>
      <c r="H7" s="46">
        <v>581857</v>
      </c>
    </row>
    <row r="8" spans="1:14" x14ac:dyDescent="0.25">
      <c r="F8" t="s">
        <v>175</v>
      </c>
      <c r="G8" t="s">
        <v>275</v>
      </c>
      <c r="H8" s="46">
        <v>581857</v>
      </c>
    </row>
    <row r="9" spans="1:14" x14ac:dyDescent="0.25">
      <c r="F9" t="s">
        <v>175</v>
      </c>
      <c r="G9" t="s">
        <v>276</v>
      </c>
      <c r="H9" s="46">
        <v>581857</v>
      </c>
    </row>
    <row r="10" spans="1:14" x14ac:dyDescent="0.25">
      <c r="F10" t="s">
        <v>175</v>
      </c>
      <c r="G10" t="s">
        <v>277</v>
      </c>
      <c r="H10" s="46">
        <v>581857</v>
      </c>
    </row>
    <row r="11" spans="1:14" x14ac:dyDescent="0.25">
      <c r="F11" t="s">
        <v>175</v>
      </c>
      <c r="G11" t="s">
        <v>278</v>
      </c>
      <c r="H11" s="46">
        <v>581857</v>
      </c>
      <c r="L11" s="40">
        <f>SUM(H7:K11)</f>
        <v>2909285</v>
      </c>
      <c r="M11" s="40">
        <v>0</v>
      </c>
      <c r="N11" s="40">
        <f>L11-M11</f>
        <v>2909285</v>
      </c>
    </row>
    <row r="12" spans="1:14" x14ac:dyDescent="0.25">
      <c r="C12" s="1" t="s">
        <v>272</v>
      </c>
      <c r="D12" s="1" t="s">
        <v>0</v>
      </c>
      <c r="E12" s="1" t="s">
        <v>273</v>
      </c>
      <c r="F12" t="s">
        <v>175</v>
      </c>
      <c r="G12" t="s">
        <v>281</v>
      </c>
      <c r="H12" s="46">
        <v>581857</v>
      </c>
      <c r="L12" s="40">
        <f>SUM(H12:K12)</f>
        <v>581857</v>
      </c>
      <c r="M12" s="40">
        <v>0</v>
      </c>
      <c r="N12" s="40">
        <f>L12-M12</f>
        <v>581857</v>
      </c>
    </row>
    <row r="13" spans="1:14" x14ac:dyDescent="0.25">
      <c r="C13" s="1"/>
      <c r="D13" s="1"/>
      <c r="E13" s="1"/>
      <c r="H13" s="46"/>
    </row>
    <row r="14" spans="1:14" x14ac:dyDescent="0.25">
      <c r="G14" s="41" t="s">
        <v>168</v>
      </c>
      <c r="H14" s="42">
        <f>SUM(H4:H12)</f>
        <v>5236713</v>
      </c>
      <c r="I14" s="42">
        <f>SUM(I4:I12)</f>
        <v>0</v>
      </c>
      <c r="J14" s="42">
        <f t="shared" ref="J14:N14" si="0">SUM(J4:J12)</f>
        <v>0</v>
      </c>
      <c r="K14" s="42">
        <f t="shared" si="0"/>
        <v>0</v>
      </c>
      <c r="L14" s="42">
        <f t="shared" si="0"/>
        <v>5236713</v>
      </c>
      <c r="M14" s="42">
        <f t="shared" si="0"/>
        <v>0</v>
      </c>
      <c r="N14" s="42">
        <f t="shared" si="0"/>
        <v>5236713</v>
      </c>
    </row>
    <row r="15" spans="1:14" x14ac:dyDescent="0.25">
      <c r="G15" s="1" t="s">
        <v>283</v>
      </c>
      <c r="H15" s="43"/>
      <c r="I15" s="43"/>
      <c r="J15" s="43"/>
      <c r="K15" s="43"/>
      <c r="M15" s="43"/>
      <c r="N15" s="43">
        <v>-432523718</v>
      </c>
    </row>
    <row r="16" spans="1:14" x14ac:dyDescent="0.25">
      <c r="G16" s="1" t="s">
        <v>205</v>
      </c>
      <c r="N16" s="40">
        <v>0</v>
      </c>
    </row>
    <row r="17" spans="7:11" x14ac:dyDescent="0.25">
      <c r="H17" s="50" t="s">
        <v>3</v>
      </c>
      <c r="I17" s="51" t="s">
        <v>4</v>
      </c>
      <c r="J17" s="52" t="s">
        <v>169</v>
      </c>
      <c r="K17" s="51" t="s">
        <v>5</v>
      </c>
    </row>
    <row r="18" spans="7:11" x14ac:dyDescent="0.25">
      <c r="G18" s="1" t="s">
        <v>285</v>
      </c>
      <c r="H18" s="47">
        <f>COUNT(H4:H12)</f>
        <v>9</v>
      </c>
      <c r="I18" s="47">
        <f t="shared" ref="I18:K18" si="1">COUNT(I4:I12)</f>
        <v>0</v>
      </c>
      <c r="J18" s="47">
        <f t="shared" si="1"/>
        <v>0</v>
      </c>
      <c r="K18" s="47">
        <f t="shared" si="1"/>
        <v>0</v>
      </c>
    </row>
  </sheetData>
  <mergeCells count="1">
    <mergeCell ref="A1:N2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2EDEB-CCF8-4226-A12E-F52E1B383E58}">
  <dimension ref="A1:N24"/>
  <sheetViews>
    <sheetView workbookViewId="0">
      <selection sqref="A1:N2"/>
    </sheetView>
  </sheetViews>
  <sheetFormatPr defaultColWidth="14.140625" defaultRowHeight="15" x14ac:dyDescent="0.25"/>
  <cols>
    <col min="1" max="1" width="28.7109375" bestFit="1" customWidth="1"/>
    <col min="2" max="2" width="7.85546875" bestFit="1" customWidth="1"/>
    <col min="3" max="3" width="8.7109375" bestFit="1" customWidth="1"/>
    <col min="4" max="4" width="9.85546875" bestFit="1" customWidth="1"/>
    <col min="5" max="5" width="8.140625" bestFit="1" customWidth="1"/>
    <col min="6" max="6" width="8.85546875" bestFit="1" customWidth="1"/>
    <col min="7" max="7" width="13.140625" bestFit="1" customWidth="1"/>
    <col min="8" max="8" width="12.85546875" bestFit="1" customWidth="1"/>
    <col min="9" max="9" width="13.28515625" bestFit="1" customWidth="1"/>
    <col min="10" max="10" width="13.5703125" bestFit="1" customWidth="1"/>
    <col min="11" max="11" width="12.42578125" bestFit="1" customWidth="1"/>
    <col min="12" max="12" width="12.85546875" bestFit="1" customWidth="1"/>
    <col min="13" max="13" width="14" bestFit="1" customWidth="1"/>
    <col min="14" max="14" width="12.5703125" bestFit="1" customWidth="1"/>
  </cols>
  <sheetData>
    <row r="1" spans="1:14" x14ac:dyDescent="0.25">
      <c r="A1" s="116" t="s">
        <v>441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45" x14ac:dyDescent="0.25">
      <c r="A3" s="76" t="s">
        <v>74</v>
      </c>
      <c r="B3" s="77" t="s">
        <v>73</v>
      </c>
      <c r="C3" s="76" t="s">
        <v>222</v>
      </c>
      <c r="D3" s="76" t="s">
        <v>1</v>
      </c>
      <c r="E3" s="76" t="s">
        <v>220</v>
      </c>
      <c r="F3" s="76" t="s">
        <v>223</v>
      </c>
      <c r="G3" s="76" t="s">
        <v>71</v>
      </c>
      <c r="H3" s="78" t="s">
        <v>3</v>
      </c>
      <c r="I3" s="79" t="s">
        <v>4</v>
      </c>
      <c r="J3" s="80" t="s">
        <v>169</v>
      </c>
      <c r="K3" s="79" t="s">
        <v>5</v>
      </c>
      <c r="L3" s="81" t="s">
        <v>6</v>
      </c>
      <c r="M3" s="81" t="s">
        <v>7</v>
      </c>
      <c r="N3" s="82" t="s">
        <v>8</v>
      </c>
    </row>
    <row r="4" spans="1:14" x14ac:dyDescent="0.25">
      <c r="A4" s="83" t="s">
        <v>330</v>
      </c>
      <c r="B4" s="84" t="s">
        <v>331</v>
      </c>
      <c r="C4" s="83" t="s">
        <v>332</v>
      </c>
      <c r="D4" s="83" t="s">
        <v>0</v>
      </c>
      <c r="E4" s="83" t="s">
        <v>333</v>
      </c>
      <c r="F4" s="83" t="s">
        <v>9</v>
      </c>
      <c r="G4" s="85" t="s">
        <v>334</v>
      </c>
      <c r="H4" s="86">
        <v>1500000</v>
      </c>
      <c r="I4" s="87"/>
      <c r="J4" s="87"/>
      <c r="K4" s="87"/>
      <c r="L4" s="87">
        <f>SUM(H4:K4)</f>
        <v>1500000</v>
      </c>
      <c r="M4" s="87"/>
      <c r="N4" s="87">
        <f>L4-M4</f>
        <v>1500000</v>
      </c>
    </row>
    <row r="5" spans="1:14" x14ac:dyDescent="0.25">
      <c r="A5" s="83" t="s">
        <v>330</v>
      </c>
      <c r="B5" s="84" t="s">
        <v>331</v>
      </c>
      <c r="C5" s="83" t="s">
        <v>332</v>
      </c>
      <c r="D5" s="83" t="s">
        <v>0</v>
      </c>
      <c r="E5" s="83" t="s">
        <v>333</v>
      </c>
      <c r="F5" s="83" t="s">
        <v>9</v>
      </c>
      <c r="G5" s="85" t="s">
        <v>335</v>
      </c>
      <c r="H5" s="86">
        <v>1500000</v>
      </c>
      <c r="I5" s="87"/>
      <c r="J5" s="87"/>
      <c r="K5" s="87"/>
      <c r="L5" s="87">
        <f t="shared" ref="L5:L19" si="0">SUM(H5:K5)</f>
        <v>1500000</v>
      </c>
      <c r="M5" s="87"/>
      <c r="N5" s="87">
        <f t="shared" ref="N5:N19" si="1">L5-M5</f>
        <v>1500000</v>
      </c>
    </row>
    <row r="6" spans="1:14" x14ac:dyDescent="0.25">
      <c r="A6" s="83" t="s">
        <v>330</v>
      </c>
      <c r="B6" s="84" t="s">
        <v>331</v>
      </c>
      <c r="C6" s="83" t="s">
        <v>332</v>
      </c>
      <c r="D6" s="83" t="s">
        <v>0</v>
      </c>
      <c r="E6" s="83" t="s">
        <v>333</v>
      </c>
      <c r="F6" s="83" t="s">
        <v>9</v>
      </c>
      <c r="G6" s="85" t="s">
        <v>336</v>
      </c>
      <c r="H6" s="86">
        <v>1500000</v>
      </c>
      <c r="I6" s="87"/>
      <c r="J6" s="87"/>
      <c r="K6" s="87"/>
      <c r="L6" s="87">
        <f t="shared" si="0"/>
        <v>1500000</v>
      </c>
      <c r="M6" s="87"/>
      <c r="N6" s="87">
        <f t="shared" si="1"/>
        <v>1500000</v>
      </c>
    </row>
    <row r="7" spans="1:14" x14ac:dyDescent="0.25">
      <c r="A7" s="83" t="s">
        <v>330</v>
      </c>
      <c r="B7" s="84" t="s">
        <v>331</v>
      </c>
      <c r="C7" s="83" t="s">
        <v>332</v>
      </c>
      <c r="D7" s="83" t="s">
        <v>0</v>
      </c>
      <c r="E7" s="83" t="s">
        <v>333</v>
      </c>
      <c r="F7" s="83" t="s">
        <v>9</v>
      </c>
      <c r="G7" s="85" t="s">
        <v>337</v>
      </c>
      <c r="H7" s="86">
        <v>1500000</v>
      </c>
      <c r="I7" s="87"/>
      <c r="J7" s="87"/>
      <c r="K7" s="87"/>
      <c r="L7" s="87">
        <f t="shared" si="0"/>
        <v>1500000</v>
      </c>
      <c r="M7" s="87"/>
      <c r="N7" s="87">
        <f t="shared" si="1"/>
        <v>1500000</v>
      </c>
    </row>
    <row r="8" spans="1:14" x14ac:dyDescent="0.25">
      <c r="A8" s="83" t="s">
        <v>330</v>
      </c>
      <c r="B8" s="84" t="s">
        <v>331</v>
      </c>
      <c r="C8" s="83" t="s">
        <v>332</v>
      </c>
      <c r="D8" s="83" t="s">
        <v>0</v>
      </c>
      <c r="E8" s="83" t="s">
        <v>333</v>
      </c>
      <c r="F8" s="83" t="s">
        <v>9</v>
      </c>
      <c r="G8" s="85" t="s">
        <v>338</v>
      </c>
      <c r="H8" s="86">
        <v>1500000</v>
      </c>
      <c r="I8" s="87"/>
      <c r="J8" s="87"/>
      <c r="K8" s="87"/>
      <c r="L8" s="87">
        <f t="shared" si="0"/>
        <v>1500000</v>
      </c>
      <c r="M8" s="87"/>
      <c r="N8" s="87">
        <f t="shared" si="1"/>
        <v>1500000</v>
      </c>
    </row>
    <row r="9" spans="1:14" x14ac:dyDescent="0.25">
      <c r="A9" s="83" t="s">
        <v>330</v>
      </c>
      <c r="B9" s="84" t="s">
        <v>331</v>
      </c>
      <c r="C9" s="83" t="s">
        <v>332</v>
      </c>
      <c r="D9" s="83" t="s">
        <v>0</v>
      </c>
      <c r="E9" s="83" t="s">
        <v>333</v>
      </c>
      <c r="F9" s="83" t="s">
        <v>9</v>
      </c>
      <c r="G9" s="85" t="s">
        <v>339</v>
      </c>
      <c r="H9" s="86">
        <v>1500000</v>
      </c>
      <c r="I9" s="87"/>
      <c r="J9" s="87"/>
      <c r="K9" s="87"/>
      <c r="L9" s="87">
        <f t="shared" si="0"/>
        <v>1500000</v>
      </c>
      <c r="M9" s="87"/>
      <c r="N9" s="87">
        <f t="shared" si="1"/>
        <v>1500000</v>
      </c>
    </row>
    <row r="10" spans="1:14" x14ac:dyDescent="0.25">
      <c r="A10" s="83" t="s">
        <v>330</v>
      </c>
      <c r="B10" s="84" t="s">
        <v>331</v>
      </c>
      <c r="C10" s="83" t="s">
        <v>332</v>
      </c>
      <c r="D10" s="83" t="s">
        <v>0</v>
      </c>
      <c r="E10" s="83" t="s">
        <v>333</v>
      </c>
      <c r="F10" s="83" t="s">
        <v>9</v>
      </c>
      <c r="G10" s="85" t="s">
        <v>340</v>
      </c>
      <c r="H10" s="86">
        <v>1500000</v>
      </c>
      <c r="I10" s="87"/>
      <c r="J10" s="87"/>
      <c r="K10" s="87"/>
      <c r="L10" s="87">
        <f t="shared" si="0"/>
        <v>1500000</v>
      </c>
      <c r="M10" s="87"/>
      <c r="N10" s="87">
        <f t="shared" si="1"/>
        <v>1500000</v>
      </c>
    </row>
    <row r="11" spans="1:14" x14ac:dyDescent="0.25">
      <c r="A11" s="83" t="s">
        <v>330</v>
      </c>
      <c r="B11" s="84" t="s">
        <v>331</v>
      </c>
      <c r="C11" s="83" t="s">
        <v>332</v>
      </c>
      <c r="D11" s="83" t="s">
        <v>0</v>
      </c>
      <c r="E11" s="83" t="s">
        <v>333</v>
      </c>
      <c r="F11" s="83" t="s">
        <v>9</v>
      </c>
      <c r="G11" s="85" t="s">
        <v>341</v>
      </c>
      <c r="H11" s="86">
        <v>1500000</v>
      </c>
      <c r="I11" s="87"/>
      <c r="J11" s="87"/>
      <c r="K11" s="87"/>
      <c r="L11" s="87">
        <f t="shared" si="0"/>
        <v>1500000</v>
      </c>
      <c r="M11" s="87"/>
      <c r="N11" s="87">
        <f t="shared" si="1"/>
        <v>1500000</v>
      </c>
    </row>
    <row r="12" spans="1:14" x14ac:dyDescent="0.25">
      <c r="A12" s="83" t="s">
        <v>330</v>
      </c>
      <c r="B12" s="84" t="s">
        <v>331</v>
      </c>
      <c r="C12" s="83" t="s">
        <v>332</v>
      </c>
      <c r="D12" s="83" t="s">
        <v>0</v>
      </c>
      <c r="E12" s="83" t="s">
        <v>333</v>
      </c>
      <c r="F12" s="83" t="s">
        <v>9</v>
      </c>
      <c r="G12" s="85" t="s">
        <v>342</v>
      </c>
      <c r="H12" s="86">
        <v>1500000</v>
      </c>
      <c r="I12" s="87"/>
      <c r="J12" s="87"/>
      <c r="K12" s="87"/>
      <c r="L12" s="87">
        <f t="shared" si="0"/>
        <v>1500000</v>
      </c>
      <c r="M12" s="87"/>
      <c r="N12" s="87">
        <f t="shared" si="1"/>
        <v>1500000</v>
      </c>
    </row>
    <row r="13" spans="1:14" x14ac:dyDescent="0.25">
      <c r="A13" s="83" t="s">
        <v>330</v>
      </c>
      <c r="B13" s="84" t="s">
        <v>331</v>
      </c>
      <c r="C13" s="83" t="s">
        <v>332</v>
      </c>
      <c r="D13" s="83" t="s">
        <v>0</v>
      </c>
      <c r="E13" s="83" t="s">
        <v>333</v>
      </c>
      <c r="F13" s="83" t="s">
        <v>9</v>
      </c>
      <c r="G13" s="85" t="s">
        <v>343</v>
      </c>
      <c r="H13" s="86">
        <v>1500000</v>
      </c>
      <c r="I13" s="87"/>
      <c r="J13" s="87"/>
      <c r="K13" s="87"/>
      <c r="L13" s="87">
        <f t="shared" si="0"/>
        <v>1500000</v>
      </c>
      <c r="M13" s="87"/>
      <c r="N13" s="87">
        <f t="shared" si="1"/>
        <v>1500000</v>
      </c>
    </row>
    <row r="14" spans="1:14" x14ac:dyDescent="0.25">
      <c r="A14" s="83" t="s">
        <v>330</v>
      </c>
      <c r="B14" s="84" t="s">
        <v>331</v>
      </c>
      <c r="C14" s="83" t="s">
        <v>332</v>
      </c>
      <c r="D14" s="83" t="s">
        <v>0</v>
      </c>
      <c r="E14" s="83" t="s">
        <v>333</v>
      </c>
      <c r="F14" s="83" t="s">
        <v>9</v>
      </c>
      <c r="G14" s="85" t="s">
        <v>344</v>
      </c>
      <c r="H14" s="86">
        <v>1500000</v>
      </c>
      <c r="I14" s="87"/>
      <c r="J14" s="87"/>
      <c r="K14" s="87"/>
      <c r="L14" s="87">
        <f t="shared" si="0"/>
        <v>1500000</v>
      </c>
      <c r="M14" s="87"/>
      <c r="N14" s="87">
        <f t="shared" si="1"/>
        <v>1500000</v>
      </c>
    </row>
    <row r="15" spans="1:14" x14ac:dyDescent="0.25">
      <c r="A15" s="83" t="s">
        <v>330</v>
      </c>
      <c r="B15" s="84" t="s">
        <v>331</v>
      </c>
      <c r="C15" s="83" t="s">
        <v>332</v>
      </c>
      <c r="D15" s="83" t="s">
        <v>0</v>
      </c>
      <c r="E15" s="83" t="s">
        <v>333</v>
      </c>
      <c r="F15" s="83" t="s">
        <v>9</v>
      </c>
      <c r="G15" s="85" t="s">
        <v>345</v>
      </c>
      <c r="H15" s="86">
        <v>1500000</v>
      </c>
      <c r="I15" s="87"/>
      <c r="J15" s="87"/>
      <c r="K15" s="87"/>
      <c r="L15" s="87">
        <f t="shared" si="0"/>
        <v>1500000</v>
      </c>
      <c r="M15" s="87"/>
      <c r="N15" s="87">
        <f t="shared" si="1"/>
        <v>1500000</v>
      </c>
    </row>
    <row r="16" spans="1:14" x14ac:dyDescent="0.25">
      <c r="A16" s="83" t="s">
        <v>330</v>
      </c>
      <c r="B16" s="84" t="s">
        <v>331</v>
      </c>
      <c r="C16" s="83" t="s">
        <v>332</v>
      </c>
      <c r="D16" s="83" t="s">
        <v>0</v>
      </c>
      <c r="E16" s="83" t="s">
        <v>333</v>
      </c>
      <c r="F16" s="83" t="s">
        <v>9</v>
      </c>
      <c r="G16" s="85" t="s">
        <v>346</v>
      </c>
      <c r="H16" s="86">
        <v>1500000</v>
      </c>
      <c r="I16" s="87"/>
      <c r="J16" s="87"/>
      <c r="K16" s="87"/>
      <c r="L16" s="87">
        <f t="shared" si="0"/>
        <v>1500000</v>
      </c>
      <c r="M16" s="87"/>
      <c r="N16" s="87">
        <f t="shared" si="1"/>
        <v>1500000</v>
      </c>
    </row>
    <row r="17" spans="1:14" x14ac:dyDescent="0.25">
      <c r="A17" s="83" t="s">
        <v>330</v>
      </c>
      <c r="B17" s="84" t="s">
        <v>331</v>
      </c>
      <c r="C17" s="83" t="s">
        <v>332</v>
      </c>
      <c r="D17" s="83" t="s">
        <v>0</v>
      </c>
      <c r="E17" s="83" t="s">
        <v>333</v>
      </c>
      <c r="F17" s="83" t="s">
        <v>9</v>
      </c>
      <c r="G17" s="88" t="s">
        <v>347</v>
      </c>
      <c r="H17" s="86">
        <v>1500000</v>
      </c>
      <c r="I17" s="87"/>
      <c r="J17" s="87"/>
      <c r="K17" s="87"/>
      <c r="L17" s="87">
        <f t="shared" si="0"/>
        <v>1500000</v>
      </c>
      <c r="M17" s="87"/>
      <c r="N17" s="87">
        <f t="shared" si="1"/>
        <v>1500000</v>
      </c>
    </row>
    <row r="18" spans="1:14" x14ac:dyDescent="0.25">
      <c r="A18" s="83" t="s">
        <v>330</v>
      </c>
      <c r="B18" s="84" t="s">
        <v>331</v>
      </c>
      <c r="C18" s="83" t="s">
        <v>348</v>
      </c>
      <c r="D18" s="83" t="s">
        <v>0</v>
      </c>
      <c r="E18" s="83" t="s">
        <v>333</v>
      </c>
      <c r="F18" s="83" t="s">
        <v>9</v>
      </c>
      <c r="G18" s="88" t="s">
        <v>349</v>
      </c>
      <c r="H18" s="86">
        <v>1500000</v>
      </c>
      <c r="I18" s="87"/>
      <c r="J18" s="87"/>
      <c r="K18" s="87"/>
      <c r="L18" s="87">
        <f t="shared" si="0"/>
        <v>1500000</v>
      </c>
      <c r="M18" s="87"/>
      <c r="N18" s="87">
        <f t="shared" si="1"/>
        <v>1500000</v>
      </c>
    </row>
    <row r="19" spans="1:14" x14ac:dyDescent="0.25">
      <c r="A19" s="83" t="s">
        <v>330</v>
      </c>
      <c r="B19" s="84" t="s">
        <v>331</v>
      </c>
      <c r="C19" s="83" t="s">
        <v>332</v>
      </c>
      <c r="D19" s="83" t="s">
        <v>0</v>
      </c>
      <c r="E19" s="83" t="s">
        <v>333</v>
      </c>
      <c r="F19" s="83" t="s">
        <v>9</v>
      </c>
      <c r="G19" s="88" t="s">
        <v>350</v>
      </c>
      <c r="H19" s="86">
        <v>1500000</v>
      </c>
      <c r="I19" s="87"/>
      <c r="J19" s="87"/>
      <c r="K19" s="87"/>
      <c r="L19" s="87">
        <f t="shared" si="0"/>
        <v>1500000</v>
      </c>
      <c r="M19" s="87"/>
      <c r="N19" s="87">
        <f t="shared" si="1"/>
        <v>1500000</v>
      </c>
    </row>
    <row r="20" spans="1:14" x14ac:dyDescent="0.25">
      <c r="C20" s="1"/>
      <c r="D20" s="1"/>
      <c r="E20" s="1"/>
      <c r="H20" s="46"/>
      <c r="I20" s="40"/>
      <c r="J20" s="40"/>
      <c r="K20" s="40"/>
      <c r="L20" s="40"/>
      <c r="M20" s="40"/>
      <c r="N20" s="40"/>
    </row>
    <row r="21" spans="1:14" x14ac:dyDescent="0.25">
      <c r="G21" s="41" t="s">
        <v>168</v>
      </c>
      <c r="H21" s="42">
        <f>SUM(H4:H19)</f>
        <v>24000000</v>
      </c>
      <c r="I21" s="42">
        <f t="shared" ref="I21:K21" si="2">SUM(I4:I11)</f>
        <v>0</v>
      </c>
      <c r="J21" s="42">
        <f t="shared" si="2"/>
        <v>0</v>
      </c>
      <c r="K21" s="42">
        <f t="shared" si="2"/>
        <v>0</v>
      </c>
      <c r="L21" s="42">
        <f>SUM(L4:L19)</f>
        <v>24000000</v>
      </c>
      <c r="M21" s="42">
        <f t="shared" ref="M21:N21" si="3">SUM(M4:M19)</f>
        <v>0</v>
      </c>
      <c r="N21" s="42">
        <f t="shared" si="3"/>
        <v>24000000</v>
      </c>
    </row>
    <row r="22" spans="1:14" x14ac:dyDescent="0.25">
      <c r="G22" s="1" t="s">
        <v>205</v>
      </c>
      <c r="H22" s="40"/>
      <c r="I22" s="40"/>
      <c r="J22" s="40"/>
      <c r="K22" s="40"/>
      <c r="L22" s="40"/>
      <c r="M22" s="40"/>
      <c r="N22" s="40">
        <v>0</v>
      </c>
    </row>
    <row r="23" spans="1:14" s="40" customFormat="1" x14ac:dyDescent="0.25">
      <c r="A23"/>
      <c r="B23"/>
      <c r="C23"/>
      <c r="D23"/>
      <c r="E23"/>
      <c r="F23"/>
      <c r="G23"/>
      <c r="H23" s="50" t="s">
        <v>3</v>
      </c>
      <c r="I23" s="51" t="s">
        <v>4</v>
      </c>
      <c r="J23" s="52" t="s">
        <v>169</v>
      </c>
      <c r="K23" s="51" t="s">
        <v>5</v>
      </c>
    </row>
    <row r="24" spans="1:14" s="40" customFormat="1" x14ac:dyDescent="0.25">
      <c r="A24"/>
      <c r="B24"/>
      <c r="C24"/>
      <c r="D24"/>
      <c r="E24"/>
      <c r="F24"/>
      <c r="G24" s="1" t="s">
        <v>285</v>
      </c>
      <c r="H24" s="47">
        <f>COUNT(H4:H19)</f>
        <v>16</v>
      </c>
      <c r="I24" s="47">
        <f>COUNT(I4:I19)</f>
        <v>0</v>
      </c>
      <c r="J24" s="47">
        <f>COUNT(J4:J19)</f>
        <v>0</v>
      </c>
      <c r="K24" s="47">
        <f>COUNT(K4:K19)</f>
        <v>0</v>
      </c>
    </row>
  </sheetData>
  <mergeCells count="1">
    <mergeCell ref="A1:N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6F84A-DBB3-49C4-9F11-75A55504B850}">
  <sheetPr codeName="Sheet2"/>
  <dimension ref="A1:N18"/>
  <sheetViews>
    <sheetView topLeftCell="B1" zoomScale="90" zoomScaleNormal="90" workbookViewId="0">
      <pane ySplit="3" topLeftCell="A4" activePane="bottomLeft" state="frozen"/>
      <selection pane="bottomLeft" sqref="A1:N2"/>
    </sheetView>
  </sheetViews>
  <sheetFormatPr defaultRowHeight="15" x14ac:dyDescent="0.25"/>
  <cols>
    <col min="1" max="1" width="15.5703125" bestFit="1" customWidth="1"/>
    <col min="2" max="2" width="9" customWidth="1"/>
    <col min="3" max="3" width="9.5703125" customWidth="1"/>
    <col min="4" max="4" width="5.5703125" bestFit="1" customWidth="1"/>
    <col min="5" max="5" width="7.85546875" bestFit="1" customWidth="1"/>
    <col min="6" max="6" width="10.7109375" bestFit="1" customWidth="1"/>
    <col min="7" max="7" width="65.42578125" bestFit="1" customWidth="1"/>
    <col min="8" max="8" width="12.5703125" style="12" bestFit="1" customWidth="1"/>
    <col min="9" max="9" width="13.28515625" style="12" bestFit="1" customWidth="1"/>
    <col min="10" max="10" width="13.5703125" style="12" bestFit="1" customWidth="1"/>
    <col min="11" max="11" width="12.42578125" style="12" bestFit="1" customWidth="1"/>
    <col min="12" max="12" width="13.7109375" style="12" bestFit="1" customWidth="1"/>
    <col min="13" max="13" width="14" style="12" customWidth="1"/>
    <col min="14" max="14" width="13.7109375" style="12" bestFit="1" customWidth="1"/>
  </cols>
  <sheetData>
    <row r="1" spans="1:14" x14ac:dyDescent="0.25">
      <c r="A1" s="116" t="s">
        <v>432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45" x14ac:dyDescent="0.25">
      <c r="A3" s="6" t="s">
        <v>74</v>
      </c>
      <c r="B3" s="7" t="s">
        <v>73</v>
      </c>
      <c r="C3" s="6" t="s">
        <v>222</v>
      </c>
      <c r="D3" s="6" t="s">
        <v>1</v>
      </c>
      <c r="E3" s="6" t="s">
        <v>220</v>
      </c>
      <c r="F3" s="6" t="s">
        <v>223</v>
      </c>
      <c r="G3" s="6" t="s">
        <v>71</v>
      </c>
      <c r="H3" s="48" t="s">
        <v>3</v>
      </c>
      <c r="I3" s="49" t="s">
        <v>4</v>
      </c>
      <c r="J3" s="49" t="s">
        <v>169</v>
      </c>
      <c r="K3" s="49" t="s">
        <v>5</v>
      </c>
      <c r="L3" s="48" t="s">
        <v>6</v>
      </c>
      <c r="M3" s="11" t="s">
        <v>7</v>
      </c>
      <c r="N3" s="11" t="s">
        <v>8</v>
      </c>
    </row>
    <row r="4" spans="1:14" x14ac:dyDescent="0.25">
      <c r="A4" s="1" t="s">
        <v>170</v>
      </c>
      <c r="B4" s="2">
        <v>3308</v>
      </c>
      <c r="C4" s="1" t="s">
        <v>171</v>
      </c>
      <c r="D4" s="1" t="s">
        <v>0</v>
      </c>
      <c r="E4" s="1" t="s">
        <v>172</v>
      </c>
      <c r="F4" s="1" t="s">
        <v>9</v>
      </c>
      <c r="G4" t="s">
        <v>430</v>
      </c>
      <c r="H4" s="12">
        <v>581451</v>
      </c>
    </row>
    <row r="5" spans="1:14" x14ac:dyDescent="0.25">
      <c r="C5" s="1"/>
      <c r="D5" s="1"/>
      <c r="E5" s="1"/>
      <c r="F5" s="1" t="s">
        <v>9</v>
      </c>
      <c r="G5" t="s">
        <v>431</v>
      </c>
      <c r="H5" s="12">
        <v>581451</v>
      </c>
    </row>
    <row r="6" spans="1:14" x14ac:dyDescent="0.25">
      <c r="C6" s="1"/>
      <c r="D6" s="1"/>
      <c r="E6" s="1"/>
      <c r="F6" s="1" t="s">
        <v>48</v>
      </c>
      <c r="G6" t="s">
        <v>173</v>
      </c>
      <c r="I6" s="12">
        <v>8433619</v>
      </c>
      <c r="J6" s="12">
        <v>424275</v>
      </c>
    </row>
    <row r="7" spans="1:14" x14ac:dyDescent="0.25">
      <c r="C7" s="1"/>
      <c r="D7" s="1"/>
      <c r="E7" s="1"/>
      <c r="F7" s="1" t="s">
        <v>11</v>
      </c>
      <c r="G7" t="s">
        <v>174</v>
      </c>
      <c r="K7" s="12">
        <v>881552</v>
      </c>
      <c r="L7" s="12">
        <f>SUM(H4:K7)</f>
        <v>10902348</v>
      </c>
      <c r="M7" s="12">
        <v>0</v>
      </c>
      <c r="N7" s="12">
        <f>L7-M7</f>
        <v>10902348</v>
      </c>
    </row>
    <row r="8" spans="1:14" x14ac:dyDescent="0.25">
      <c r="C8" s="1"/>
      <c r="D8" s="1"/>
      <c r="E8" s="1"/>
      <c r="F8" s="1"/>
    </row>
    <row r="9" spans="1:14" x14ac:dyDescent="0.25">
      <c r="C9" s="1" t="s">
        <v>171</v>
      </c>
      <c r="D9" s="1" t="s">
        <v>127</v>
      </c>
      <c r="E9" s="1" t="s">
        <v>176</v>
      </c>
      <c r="F9" s="1" t="s">
        <v>11</v>
      </c>
      <c r="G9" t="s">
        <v>177</v>
      </c>
      <c r="K9" s="12">
        <v>930562</v>
      </c>
      <c r="L9" s="12">
        <f>SUM(H9:K9)</f>
        <v>930562</v>
      </c>
      <c r="M9" s="12">
        <v>0</v>
      </c>
      <c r="N9" s="12">
        <f>L9-M9</f>
        <v>930562</v>
      </c>
    </row>
    <row r="10" spans="1:14" x14ac:dyDescent="0.25">
      <c r="C10" s="1"/>
      <c r="D10" s="1"/>
      <c r="E10" s="1"/>
      <c r="F10" s="1"/>
    </row>
    <row r="11" spans="1:14" x14ac:dyDescent="0.25">
      <c r="C11" s="1" t="s">
        <v>178</v>
      </c>
      <c r="D11" s="1" t="s">
        <v>127</v>
      </c>
      <c r="E11" s="1" t="s">
        <v>179</v>
      </c>
      <c r="F11" s="1" t="s">
        <v>11</v>
      </c>
      <c r="G11" t="s">
        <v>180</v>
      </c>
      <c r="K11" s="12">
        <v>1614663</v>
      </c>
    </row>
    <row r="12" spans="1:14" x14ac:dyDescent="0.25">
      <c r="F12" s="1" t="s">
        <v>11</v>
      </c>
      <c r="G12" t="s">
        <v>181</v>
      </c>
      <c r="K12" s="12">
        <v>1745185</v>
      </c>
      <c r="L12" s="12">
        <f>SUM(H11:K12)</f>
        <v>3359848</v>
      </c>
      <c r="M12" s="12">
        <v>0</v>
      </c>
      <c r="N12" s="12">
        <f>L12-M12</f>
        <v>3359848</v>
      </c>
    </row>
    <row r="14" spans="1:14" ht="15.75" thickBot="1" x14ac:dyDescent="0.3">
      <c r="G14" s="1" t="s">
        <v>168</v>
      </c>
      <c r="H14" s="15">
        <f>SUM(H4:H13)</f>
        <v>1162902</v>
      </c>
      <c r="I14" s="15">
        <f t="shared" ref="I14:N14" si="0">SUM(I4:I13)</f>
        <v>8433619</v>
      </c>
      <c r="J14" s="15">
        <f t="shared" si="0"/>
        <v>424275</v>
      </c>
      <c r="K14" s="15">
        <f t="shared" si="0"/>
        <v>5171962</v>
      </c>
      <c r="L14" s="15">
        <f t="shared" si="0"/>
        <v>15192758</v>
      </c>
      <c r="M14" s="15">
        <f t="shared" si="0"/>
        <v>0</v>
      </c>
      <c r="N14" s="13">
        <f t="shared" si="0"/>
        <v>15192758</v>
      </c>
    </row>
    <row r="15" spans="1:14" ht="15.75" thickTop="1" x14ac:dyDescent="0.25">
      <c r="G15" s="1" t="s">
        <v>204</v>
      </c>
      <c r="N15" s="14">
        <v>-2276900</v>
      </c>
    </row>
    <row r="16" spans="1:14" ht="15.75" thickBot="1" x14ac:dyDescent="0.3">
      <c r="G16" s="1" t="s">
        <v>205</v>
      </c>
      <c r="N16" s="15">
        <f>SUM(N14:N15)</f>
        <v>12915858</v>
      </c>
    </row>
    <row r="17" spans="7:11" ht="15.75" thickTop="1" x14ac:dyDescent="0.25">
      <c r="H17" s="53" t="s">
        <v>3</v>
      </c>
      <c r="I17" s="54" t="s">
        <v>4</v>
      </c>
      <c r="J17" s="54" t="s">
        <v>169</v>
      </c>
      <c r="K17" s="54" t="s">
        <v>5</v>
      </c>
    </row>
    <row r="18" spans="7:11" x14ac:dyDescent="0.25">
      <c r="G18" s="41" t="s">
        <v>285</v>
      </c>
      <c r="H18" s="47">
        <f>COUNT(H4:H12)</f>
        <v>2</v>
      </c>
      <c r="I18" s="47">
        <f t="shared" ref="I18:K18" si="1">COUNT(I4:I12)</f>
        <v>1</v>
      </c>
      <c r="J18" s="47">
        <f t="shared" si="1"/>
        <v>1</v>
      </c>
      <c r="K18" s="47">
        <f t="shared" si="1"/>
        <v>4</v>
      </c>
    </row>
  </sheetData>
  <mergeCells count="1">
    <mergeCell ref="A1:N2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D644-E929-45E0-B621-F9F94C63EC5D}">
  <sheetPr codeName="Sheet3"/>
  <dimension ref="A1:P36"/>
  <sheetViews>
    <sheetView zoomScale="90" zoomScaleNormal="90" workbookViewId="0">
      <pane ySplit="3" topLeftCell="A4" activePane="bottomLeft" state="frozen"/>
      <selection pane="bottomLeft" sqref="A1:N2"/>
    </sheetView>
  </sheetViews>
  <sheetFormatPr defaultRowHeight="15" x14ac:dyDescent="0.25"/>
  <cols>
    <col min="1" max="1" width="12.140625" bestFit="1" customWidth="1"/>
    <col min="2" max="2" width="9.7109375" customWidth="1"/>
    <col min="3" max="3" width="9.5703125" customWidth="1"/>
    <col min="4" max="4" width="5.28515625" bestFit="1" customWidth="1"/>
    <col min="5" max="5" width="7.85546875" bestFit="1" customWidth="1"/>
    <col min="6" max="6" width="10.5703125" customWidth="1"/>
    <col min="7" max="7" width="37.140625" bestFit="1" customWidth="1"/>
    <col min="8" max="8" width="12.5703125" style="12" bestFit="1" customWidth="1"/>
    <col min="9" max="9" width="13.28515625" style="12" bestFit="1" customWidth="1"/>
    <col min="10" max="10" width="13.5703125" style="12" bestFit="1" customWidth="1"/>
    <col min="11" max="11" width="12.42578125" style="12" bestFit="1" customWidth="1"/>
    <col min="12" max="12" width="13.7109375" style="12" bestFit="1" customWidth="1"/>
    <col min="13" max="13" width="13.5703125" style="12" bestFit="1" customWidth="1"/>
    <col min="14" max="14" width="13.7109375" style="12" bestFit="1" customWidth="1"/>
    <col min="15" max="15" width="12.140625" bestFit="1" customWidth="1"/>
    <col min="16" max="16" width="13.28515625" bestFit="1" customWidth="1"/>
  </cols>
  <sheetData>
    <row r="1" spans="1:15" x14ac:dyDescent="0.25">
      <c r="A1" s="116" t="s">
        <v>433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ht="45" x14ac:dyDescent="0.25">
      <c r="A3" s="6" t="s">
        <v>74</v>
      </c>
      <c r="B3" s="7" t="s">
        <v>73</v>
      </c>
      <c r="C3" s="6" t="s">
        <v>222</v>
      </c>
      <c r="D3" s="6" t="s">
        <v>1</v>
      </c>
      <c r="E3" s="6" t="s">
        <v>220</v>
      </c>
      <c r="F3" s="6" t="s">
        <v>223</v>
      </c>
      <c r="G3" s="6" t="s">
        <v>71</v>
      </c>
      <c r="H3" s="48" t="s">
        <v>3</v>
      </c>
      <c r="I3" s="49" t="s">
        <v>4</v>
      </c>
      <c r="J3" s="49" t="s">
        <v>169</v>
      </c>
      <c r="K3" s="49" t="s">
        <v>5</v>
      </c>
      <c r="L3" s="48" t="s">
        <v>6</v>
      </c>
      <c r="M3" s="10" t="s">
        <v>7</v>
      </c>
      <c r="N3" s="11" t="s">
        <v>8</v>
      </c>
    </row>
    <row r="4" spans="1:15" x14ac:dyDescent="0.25">
      <c r="A4" s="1" t="s">
        <v>182</v>
      </c>
      <c r="B4" s="2">
        <v>2747</v>
      </c>
      <c r="C4" s="1" t="s">
        <v>183</v>
      </c>
      <c r="D4" s="1" t="s">
        <v>0</v>
      </c>
      <c r="E4" s="1" t="s">
        <v>184</v>
      </c>
      <c r="F4" t="s">
        <v>9</v>
      </c>
      <c r="G4" t="s">
        <v>381</v>
      </c>
      <c r="H4" s="12">
        <v>212503</v>
      </c>
    </row>
    <row r="5" spans="1:15" x14ac:dyDescent="0.25">
      <c r="C5" s="1"/>
      <c r="D5" s="1"/>
      <c r="E5" s="1"/>
      <c r="F5" t="s">
        <v>9</v>
      </c>
      <c r="G5" t="s">
        <v>382</v>
      </c>
      <c r="H5" s="12">
        <v>206248</v>
      </c>
    </row>
    <row r="6" spans="1:15" x14ac:dyDescent="0.25">
      <c r="C6" s="1"/>
      <c r="D6" s="1"/>
      <c r="E6" s="1"/>
      <c r="F6" t="s">
        <v>9</v>
      </c>
      <c r="G6" t="s">
        <v>383</v>
      </c>
      <c r="H6" s="12">
        <v>211252</v>
      </c>
    </row>
    <row r="7" spans="1:15" x14ac:dyDescent="0.25">
      <c r="C7" s="1"/>
      <c r="D7" s="1"/>
      <c r="E7" s="1"/>
      <c r="F7" t="s">
        <v>48</v>
      </c>
      <c r="G7" t="s">
        <v>185</v>
      </c>
      <c r="I7" s="12">
        <v>1064347</v>
      </c>
      <c r="J7" s="12">
        <v>195080</v>
      </c>
      <c r="O7" s="18"/>
    </row>
    <row r="8" spans="1:15" x14ac:dyDescent="0.25">
      <c r="C8" s="1"/>
      <c r="D8" s="1"/>
      <c r="E8" s="1"/>
      <c r="F8" t="s">
        <v>48</v>
      </c>
      <c r="G8" t="s">
        <v>186</v>
      </c>
      <c r="I8" s="12">
        <v>1071525</v>
      </c>
      <c r="J8" s="12">
        <v>195080</v>
      </c>
      <c r="O8" s="18"/>
    </row>
    <row r="9" spans="1:15" x14ac:dyDescent="0.25">
      <c r="C9" s="1"/>
      <c r="D9" s="1"/>
      <c r="E9" s="1"/>
      <c r="F9" t="s">
        <v>48</v>
      </c>
      <c r="G9" t="s">
        <v>187</v>
      </c>
      <c r="I9" s="12">
        <v>1071525</v>
      </c>
      <c r="J9" s="12">
        <v>195080</v>
      </c>
      <c r="O9" s="18"/>
    </row>
    <row r="10" spans="1:15" x14ac:dyDescent="0.25">
      <c r="C10" s="1"/>
      <c r="D10" s="1"/>
      <c r="E10" s="1"/>
      <c r="F10" t="s">
        <v>11</v>
      </c>
      <c r="G10" t="s">
        <v>188</v>
      </c>
      <c r="K10" s="12">
        <v>506301</v>
      </c>
    </row>
    <row r="11" spans="1:15" x14ac:dyDescent="0.25">
      <c r="C11" s="1"/>
      <c r="D11" s="1"/>
      <c r="E11" s="1"/>
      <c r="F11" t="s">
        <v>11</v>
      </c>
      <c r="G11" t="s">
        <v>189</v>
      </c>
      <c r="K11" s="12">
        <v>520040</v>
      </c>
    </row>
    <row r="12" spans="1:15" x14ac:dyDescent="0.25">
      <c r="C12" s="1"/>
      <c r="D12" s="1"/>
      <c r="E12" s="1"/>
      <c r="F12" t="s">
        <v>11</v>
      </c>
      <c r="G12" t="s">
        <v>190</v>
      </c>
      <c r="K12" s="12">
        <v>796444</v>
      </c>
      <c r="L12" s="12">
        <f>SUM(H4:K12)</f>
        <v>6245425</v>
      </c>
      <c r="M12" s="12">
        <v>0</v>
      </c>
      <c r="N12" s="12">
        <f>L12-M12</f>
        <v>6245425</v>
      </c>
    </row>
    <row r="13" spans="1:15" x14ac:dyDescent="0.25">
      <c r="C13" s="1"/>
      <c r="D13" s="1"/>
      <c r="E13" s="1"/>
    </row>
    <row r="14" spans="1:15" x14ac:dyDescent="0.25">
      <c r="C14" s="1" t="s">
        <v>192</v>
      </c>
      <c r="D14" s="1" t="s">
        <v>0</v>
      </c>
      <c r="E14" s="1" t="s">
        <v>193</v>
      </c>
      <c r="F14" t="s">
        <v>9</v>
      </c>
      <c r="G14" t="s">
        <v>384</v>
      </c>
      <c r="H14" s="12">
        <v>215005</v>
      </c>
    </row>
    <row r="15" spans="1:15" x14ac:dyDescent="0.25">
      <c r="C15" s="1"/>
      <c r="D15" s="1"/>
      <c r="E15" s="1"/>
      <c r="F15" t="s">
        <v>9</v>
      </c>
      <c r="G15" t="s">
        <v>385</v>
      </c>
      <c r="H15" s="12">
        <v>212503</v>
      </c>
    </row>
    <row r="16" spans="1:15" x14ac:dyDescent="0.25">
      <c r="C16" s="1"/>
      <c r="D16" s="1"/>
      <c r="E16" s="1"/>
      <c r="F16" t="s">
        <v>9</v>
      </c>
      <c r="G16" t="s">
        <v>386</v>
      </c>
      <c r="H16" s="12">
        <v>215005</v>
      </c>
    </row>
    <row r="17" spans="3:16" x14ac:dyDescent="0.25">
      <c r="C17" s="1"/>
      <c r="D17" s="1"/>
      <c r="E17" s="1"/>
      <c r="F17" t="s">
        <v>48</v>
      </c>
      <c r="G17" t="s">
        <v>195</v>
      </c>
      <c r="I17" s="12">
        <v>1071525</v>
      </c>
      <c r="J17" s="12">
        <v>195080</v>
      </c>
      <c r="O17" s="18"/>
    </row>
    <row r="18" spans="3:16" x14ac:dyDescent="0.25">
      <c r="C18" s="1"/>
      <c r="D18" s="1"/>
      <c r="E18" s="1"/>
      <c r="F18" t="s">
        <v>48</v>
      </c>
      <c r="G18" t="s">
        <v>194</v>
      </c>
      <c r="I18" s="12">
        <v>1049991</v>
      </c>
      <c r="J18" s="12">
        <v>195080</v>
      </c>
      <c r="O18" s="18"/>
    </row>
    <row r="19" spans="3:16" x14ac:dyDescent="0.25">
      <c r="C19" s="1"/>
      <c r="D19" s="1"/>
      <c r="E19" s="1"/>
      <c r="F19" t="s">
        <v>48</v>
      </c>
      <c r="G19" t="s">
        <v>196</v>
      </c>
      <c r="I19" s="12">
        <v>1049991</v>
      </c>
      <c r="J19" s="12">
        <v>195080</v>
      </c>
      <c r="O19" s="18"/>
    </row>
    <row r="20" spans="3:16" x14ac:dyDescent="0.25">
      <c r="C20" s="1"/>
      <c r="D20" s="1"/>
      <c r="E20" s="1"/>
      <c r="F20" t="s">
        <v>11</v>
      </c>
      <c r="G20" t="s">
        <v>197</v>
      </c>
      <c r="K20" s="12">
        <v>498223</v>
      </c>
    </row>
    <row r="21" spans="3:16" x14ac:dyDescent="0.25">
      <c r="C21" s="1"/>
      <c r="D21" s="1"/>
      <c r="E21" s="1"/>
      <c r="F21" t="s">
        <v>11</v>
      </c>
      <c r="G21" t="s">
        <v>198</v>
      </c>
      <c r="K21" s="12">
        <v>495101</v>
      </c>
    </row>
    <row r="22" spans="3:16" x14ac:dyDescent="0.25">
      <c r="C22" s="1"/>
      <c r="D22" s="1"/>
      <c r="E22" s="1"/>
      <c r="F22" t="s">
        <v>11</v>
      </c>
      <c r="G22" t="s">
        <v>199</v>
      </c>
      <c r="K22" s="12">
        <v>501411</v>
      </c>
      <c r="L22" s="12">
        <f>SUM(H14:K22)</f>
        <v>5893995</v>
      </c>
      <c r="M22" s="12">
        <v>0</v>
      </c>
      <c r="N22" s="12">
        <f>L22-M22</f>
        <v>5893995</v>
      </c>
    </row>
    <row r="23" spans="3:16" x14ac:dyDescent="0.25">
      <c r="C23" s="1"/>
      <c r="D23" s="1"/>
      <c r="E23" s="1"/>
    </row>
    <row r="24" spans="3:16" x14ac:dyDescent="0.25">
      <c r="C24" s="1" t="s">
        <v>191</v>
      </c>
      <c r="D24" s="1" t="s">
        <v>0</v>
      </c>
      <c r="E24" s="1" t="s">
        <v>200</v>
      </c>
      <c r="F24" t="s">
        <v>9</v>
      </c>
      <c r="G24" t="s">
        <v>387</v>
      </c>
      <c r="H24" s="12">
        <v>207499</v>
      </c>
    </row>
    <row r="25" spans="3:16" x14ac:dyDescent="0.25">
      <c r="F25" t="s">
        <v>9</v>
      </c>
      <c r="G25" t="s">
        <v>201</v>
      </c>
      <c r="H25" s="12">
        <v>207499</v>
      </c>
    </row>
    <row r="26" spans="3:16" x14ac:dyDescent="0.25">
      <c r="F26" t="s">
        <v>9</v>
      </c>
      <c r="G26" t="s">
        <v>388</v>
      </c>
      <c r="H26" s="12">
        <v>207499</v>
      </c>
    </row>
    <row r="27" spans="3:16" x14ac:dyDescent="0.25">
      <c r="F27" t="s">
        <v>48</v>
      </c>
      <c r="G27" t="s">
        <v>202</v>
      </c>
      <c r="I27" s="12">
        <v>1459944</v>
      </c>
      <c r="J27" s="12">
        <v>452872</v>
      </c>
      <c r="O27" s="18"/>
    </row>
    <row r="28" spans="3:16" x14ac:dyDescent="0.25">
      <c r="F28" t="s">
        <v>11</v>
      </c>
      <c r="G28" t="s">
        <v>442</v>
      </c>
      <c r="K28" s="12">
        <v>510524</v>
      </c>
      <c r="O28" s="18"/>
    </row>
    <row r="29" spans="3:16" x14ac:dyDescent="0.25">
      <c r="F29" t="s">
        <v>11</v>
      </c>
      <c r="G29" t="s">
        <v>203</v>
      </c>
      <c r="K29" s="12">
        <v>596717</v>
      </c>
      <c r="L29" s="12">
        <f>SUM(H24:K29)</f>
        <v>3642554</v>
      </c>
      <c r="M29" s="12">
        <v>0</v>
      </c>
      <c r="N29" s="12">
        <f>L29-M29</f>
        <v>3642554</v>
      </c>
    </row>
    <row r="31" spans="3:16" ht="15.75" thickBot="1" x14ac:dyDescent="0.3">
      <c r="G31" s="1" t="s">
        <v>168</v>
      </c>
      <c r="H31" s="15">
        <f>SUM(H4:H30)</f>
        <v>1895013</v>
      </c>
      <c r="I31" s="15">
        <f t="shared" ref="I31:M31" si="0">SUM(I4:I30)</f>
        <v>7838848</v>
      </c>
      <c r="J31" s="15">
        <f t="shared" si="0"/>
        <v>1623352</v>
      </c>
      <c r="K31" s="15">
        <f t="shared" si="0"/>
        <v>4424761</v>
      </c>
      <c r="L31" s="15">
        <f t="shared" si="0"/>
        <v>15781974</v>
      </c>
      <c r="M31" s="15">
        <f t="shared" si="0"/>
        <v>0</v>
      </c>
      <c r="N31" s="13">
        <f t="shared" ref="N31" si="1">SUM(N4:N29)</f>
        <v>15781974</v>
      </c>
      <c r="P31" s="18"/>
    </row>
    <row r="32" spans="3:16" ht="15.75" thickTop="1" x14ac:dyDescent="0.25">
      <c r="G32" s="1" t="s">
        <v>204</v>
      </c>
      <c r="H32" s="14"/>
      <c r="I32" s="14"/>
      <c r="J32" s="14"/>
      <c r="K32" s="14"/>
      <c r="L32" s="14"/>
      <c r="M32" s="14"/>
      <c r="N32" s="14">
        <v>-9500000</v>
      </c>
    </row>
    <row r="33" spans="7:14" ht="15.75" thickBot="1" x14ac:dyDescent="0.3">
      <c r="G33" s="1" t="s">
        <v>205</v>
      </c>
      <c r="H33" s="14"/>
      <c r="I33" s="14"/>
      <c r="J33" s="14"/>
      <c r="K33" s="14"/>
      <c r="L33" s="14"/>
      <c r="M33" s="14"/>
      <c r="N33" s="15">
        <f>SUM(N31:N32)</f>
        <v>6281974</v>
      </c>
    </row>
    <row r="34" spans="7:14" ht="15.75" thickTop="1" x14ac:dyDescent="0.25"/>
    <row r="35" spans="7:14" x14ac:dyDescent="0.25">
      <c r="H35" s="53" t="s">
        <v>3</v>
      </c>
      <c r="I35" s="54" t="s">
        <v>4</v>
      </c>
      <c r="J35" s="54" t="s">
        <v>169</v>
      </c>
      <c r="K35" s="54" t="s">
        <v>5</v>
      </c>
    </row>
    <row r="36" spans="7:14" x14ac:dyDescent="0.25">
      <c r="G36" s="1" t="s">
        <v>285</v>
      </c>
      <c r="H36" s="47">
        <f>COUNT(H4:H29)</f>
        <v>9</v>
      </c>
      <c r="I36" s="47">
        <f t="shared" ref="I36:K36" si="2">COUNT(I4:I29)</f>
        <v>7</v>
      </c>
      <c r="J36" s="47">
        <f t="shared" si="2"/>
        <v>7</v>
      </c>
      <c r="K36" s="47">
        <f t="shared" si="2"/>
        <v>8</v>
      </c>
    </row>
  </sheetData>
  <mergeCells count="1">
    <mergeCell ref="A1:N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3C50E-0488-4CBB-9E9D-DEA245C7D608}">
  <sheetPr codeName="Sheet4"/>
  <dimension ref="A1:O17"/>
  <sheetViews>
    <sheetView zoomScale="90" zoomScaleNormal="90" workbookViewId="0">
      <selection sqref="A1:N2"/>
    </sheetView>
  </sheetViews>
  <sheetFormatPr defaultRowHeight="15" x14ac:dyDescent="0.25"/>
  <cols>
    <col min="1" max="1" width="12.42578125" bestFit="1" customWidth="1"/>
    <col min="2" max="2" width="8.28515625" customWidth="1"/>
    <col min="3" max="3" width="9.7109375" customWidth="1"/>
    <col min="4" max="4" width="5.28515625" bestFit="1" customWidth="1"/>
    <col min="5" max="5" width="7.85546875" bestFit="1" customWidth="1"/>
    <col min="6" max="6" width="10.5703125" bestFit="1" customWidth="1"/>
    <col min="7" max="7" width="45.28515625" bestFit="1" customWidth="1"/>
    <col min="8" max="8" width="12.5703125" style="12" bestFit="1" customWidth="1"/>
    <col min="9" max="9" width="13.28515625" style="12" bestFit="1" customWidth="1"/>
    <col min="10" max="10" width="13.5703125" style="12" bestFit="1" customWidth="1"/>
    <col min="11" max="11" width="12.42578125" style="12" bestFit="1" customWidth="1"/>
    <col min="12" max="12" width="13.7109375" style="12" bestFit="1" customWidth="1"/>
    <col min="13" max="13" width="14" style="12" customWidth="1"/>
    <col min="14" max="14" width="13.7109375" style="12" bestFit="1" customWidth="1"/>
    <col min="15" max="15" width="12.140625" bestFit="1" customWidth="1"/>
  </cols>
  <sheetData>
    <row r="1" spans="1:15" x14ac:dyDescent="0.25">
      <c r="A1" s="116" t="s">
        <v>434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ht="45" x14ac:dyDescent="0.25">
      <c r="A3" s="6" t="s">
        <v>74</v>
      </c>
      <c r="B3" s="7" t="s">
        <v>73</v>
      </c>
      <c r="C3" s="6" t="s">
        <v>222</v>
      </c>
      <c r="D3" s="6" t="s">
        <v>1</v>
      </c>
      <c r="E3" s="6" t="s">
        <v>220</v>
      </c>
      <c r="F3" s="6" t="s">
        <v>223</v>
      </c>
      <c r="G3" s="6" t="s">
        <v>71</v>
      </c>
      <c r="H3" s="48" t="s">
        <v>3</v>
      </c>
      <c r="I3" s="49" t="s">
        <v>4</v>
      </c>
      <c r="J3" s="49" t="s">
        <v>169</v>
      </c>
      <c r="K3" s="49" t="s">
        <v>5</v>
      </c>
      <c r="L3" s="48" t="s">
        <v>6</v>
      </c>
      <c r="M3" s="10" t="s">
        <v>7</v>
      </c>
      <c r="N3" s="11" t="s">
        <v>8</v>
      </c>
    </row>
    <row r="4" spans="1:15" x14ac:dyDescent="0.25">
      <c r="A4" s="1" t="s">
        <v>206</v>
      </c>
      <c r="B4" s="2">
        <v>2738</v>
      </c>
      <c r="C4" s="1" t="s">
        <v>207</v>
      </c>
      <c r="D4" s="1" t="s">
        <v>0</v>
      </c>
      <c r="E4" s="1" t="s">
        <v>208</v>
      </c>
      <c r="F4" t="s">
        <v>9</v>
      </c>
      <c r="G4" t="s">
        <v>212</v>
      </c>
      <c r="H4" s="12">
        <v>1334704</v>
      </c>
    </row>
    <row r="5" spans="1:15" x14ac:dyDescent="0.25">
      <c r="F5" t="s">
        <v>9</v>
      </c>
      <c r="G5" t="s">
        <v>211</v>
      </c>
      <c r="H5" s="12">
        <v>1402961</v>
      </c>
    </row>
    <row r="6" spans="1:15" x14ac:dyDescent="0.25">
      <c r="F6" t="s">
        <v>9</v>
      </c>
      <c r="G6" t="s">
        <v>210</v>
      </c>
      <c r="H6" s="12">
        <v>1407295</v>
      </c>
    </row>
    <row r="7" spans="1:15" x14ac:dyDescent="0.25">
      <c r="F7" t="s">
        <v>9</v>
      </c>
      <c r="G7" t="s">
        <v>209</v>
      </c>
      <c r="H7" s="12">
        <v>1342135</v>
      </c>
    </row>
    <row r="8" spans="1:15" x14ac:dyDescent="0.25">
      <c r="F8" t="s">
        <v>48</v>
      </c>
      <c r="G8" t="s">
        <v>213</v>
      </c>
      <c r="I8" s="12">
        <v>3525366</v>
      </c>
      <c r="J8" s="12">
        <v>452872</v>
      </c>
      <c r="O8" s="18"/>
    </row>
    <row r="9" spans="1:15" x14ac:dyDescent="0.25">
      <c r="F9" t="s">
        <v>11</v>
      </c>
      <c r="G9" t="s">
        <v>214</v>
      </c>
      <c r="K9" s="12">
        <v>574559</v>
      </c>
    </row>
    <row r="10" spans="1:15" x14ac:dyDescent="0.25">
      <c r="F10" t="s">
        <v>11</v>
      </c>
      <c r="G10" t="s">
        <v>215</v>
      </c>
      <c r="K10" s="12">
        <v>574693</v>
      </c>
    </row>
    <row r="11" spans="1:15" x14ac:dyDescent="0.25">
      <c r="F11" t="s">
        <v>11</v>
      </c>
      <c r="G11" t="s">
        <v>216</v>
      </c>
      <c r="K11" s="12">
        <v>574632</v>
      </c>
      <c r="L11" s="12">
        <f>SUM(H4:K11)</f>
        <v>11189217</v>
      </c>
      <c r="M11" s="12">
        <v>0</v>
      </c>
      <c r="N11" s="12">
        <f>L11-M11</f>
        <v>11189217</v>
      </c>
    </row>
    <row r="13" spans="1:15" ht="15.75" thickBot="1" x14ac:dyDescent="0.3">
      <c r="G13" s="1" t="s">
        <v>168</v>
      </c>
      <c r="H13" s="15">
        <f>SUM(H4:H12)</f>
        <v>5487095</v>
      </c>
      <c r="I13" s="15">
        <f t="shared" ref="I13:N13" si="0">SUM(I4:I12)</f>
        <v>3525366</v>
      </c>
      <c r="J13" s="15">
        <f t="shared" si="0"/>
        <v>452872</v>
      </c>
      <c r="K13" s="15">
        <f t="shared" si="0"/>
        <v>1723884</v>
      </c>
      <c r="L13" s="15">
        <f t="shared" si="0"/>
        <v>11189217</v>
      </c>
      <c r="M13" s="15">
        <f t="shared" si="0"/>
        <v>0</v>
      </c>
      <c r="N13" s="13">
        <f t="shared" si="0"/>
        <v>11189217</v>
      </c>
    </row>
    <row r="14" spans="1:15" ht="15.75" thickTop="1" x14ac:dyDescent="0.25">
      <c r="G14" s="1" t="s">
        <v>204</v>
      </c>
      <c r="N14" s="14">
        <v>-3000000</v>
      </c>
    </row>
    <row r="15" spans="1:15" ht="15.75" thickBot="1" x14ac:dyDescent="0.3">
      <c r="G15" s="1" t="s">
        <v>205</v>
      </c>
      <c r="N15" s="15">
        <f>SUM(N13:N14)</f>
        <v>8189217</v>
      </c>
    </row>
    <row r="16" spans="1:15" ht="15.75" thickTop="1" x14ac:dyDescent="0.25">
      <c r="H16" s="53" t="s">
        <v>3</v>
      </c>
      <c r="I16" s="54" t="s">
        <v>4</v>
      </c>
      <c r="J16" s="54" t="s">
        <v>169</v>
      </c>
      <c r="K16" s="54" t="s">
        <v>5</v>
      </c>
    </row>
    <row r="17" spans="7:11" x14ac:dyDescent="0.25">
      <c r="G17" s="1" t="s">
        <v>285</v>
      </c>
      <c r="H17" s="47">
        <f>COUNT(H4:H11)</f>
        <v>4</v>
      </c>
      <c r="I17" s="47">
        <f t="shared" ref="I17:K17" si="1">COUNT(I4:I11)</f>
        <v>1</v>
      </c>
      <c r="J17" s="47">
        <f t="shared" si="1"/>
        <v>1</v>
      </c>
      <c r="K17" s="47">
        <f t="shared" si="1"/>
        <v>3</v>
      </c>
    </row>
  </sheetData>
  <mergeCells count="1">
    <mergeCell ref="A1: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1503B-9239-4189-B2F3-FC59EBA6E98C}">
  <sheetPr codeName="Sheet5"/>
  <dimension ref="A1:N10"/>
  <sheetViews>
    <sheetView zoomScale="90" zoomScaleNormal="90" workbookViewId="0">
      <selection sqref="A1:N2"/>
    </sheetView>
  </sheetViews>
  <sheetFormatPr defaultRowHeight="15" x14ac:dyDescent="0.25"/>
  <cols>
    <col min="1" max="1" width="21.85546875" bestFit="1" customWidth="1"/>
    <col min="2" max="2" width="9.140625" customWidth="1"/>
    <col min="3" max="3" width="9" customWidth="1"/>
    <col min="4" max="4" width="5.28515625" bestFit="1" customWidth="1"/>
    <col min="5" max="5" width="8.140625" bestFit="1" customWidth="1"/>
    <col min="6" max="6" width="8.85546875" bestFit="1" customWidth="1"/>
    <col min="7" max="7" width="26.140625" bestFit="1" customWidth="1"/>
    <col min="8" max="8" width="10.5703125" style="12" bestFit="1" customWidth="1"/>
    <col min="9" max="9" width="13.28515625" style="12" bestFit="1" customWidth="1"/>
    <col min="10" max="10" width="13.5703125" style="12" bestFit="1" customWidth="1"/>
    <col min="11" max="11" width="12.42578125" style="12" bestFit="1" customWidth="1"/>
    <col min="12" max="12" width="10.5703125" style="12" bestFit="1" customWidth="1"/>
    <col min="13" max="13" width="13.42578125" style="12" customWidth="1"/>
    <col min="14" max="14" width="11.140625" style="12" bestFit="1" customWidth="1"/>
  </cols>
  <sheetData>
    <row r="1" spans="1:14" x14ac:dyDescent="0.25">
      <c r="A1" s="116" t="s">
        <v>435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45" x14ac:dyDescent="0.25">
      <c r="A3" s="6" t="s">
        <v>74</v>
      </c>
      <c r="B3" s="7" t="s">
        <v>73</v>
      </c>
      <c r="C3" s="6" t="s">
        <v>222</v>
      </c>
      <c r="D3" s="6" t="s">
        <v>1</v>
      </c>
      <c r="E3" s="6" t="s">
        <v>220</v>
      </c>
      <c r="F3" s="6" t="s">
        <v>223</v>
      </c>
      <c r="G3" s="6" t="s">
        <v>71</v>
      </c>
      <c r="H3" s="48" t="s">
        <v>3</v>
      </c>
      <c r="I3" s="49" t="s">
        <v>4</v>
      </c>
      <c r="J3" s="49" t="s">
        <v>169</v>
      </c>
      <c r="K3" s="49" t="s">
        <v>5</v>
      </c>
      <c r="L3" s="48" t="s">
        <v>6</v>
      </c>
      <c r="M3" s="10" t="s">
        <v>7</v>
      </c>
      <c r="N3" s="11" t="s">
        <v>8</v>
      </c>
    </row>
    <row r="4" spans="1:14" x14ac:dyDescent="0.25">
      <c r="A4" s="1" t="s">
        <v>217</v>
      </c>
      <c r="B4" s="2">
        <v>2108</v>
      </c>
      <c r="C4" s="1" t="s">
        <v>218</v>
      </c>
      <c r="D4" s="1" t="s">
        <v>0</v>
      </c>
      <c r="E4" s="1" t="s">
        <v>219</v>
      </c>
      <c r="F4" t="s">
        <v>9</v>
      </c>
      <c r="G4" t="s">
        <v>221</v>
      </c>
      <c r="H4" s="12">
        <v>207499</v>
      </c>
      <c r="L4" s="12">
        <f>SUM(H4:K4)</f>
        <v>207499</v>
      </c>
      <c r="M4" s="12">
        <v>0</v>
      </c>
      <c r="N4" s="12">
        <f>L4-M4</f>
        <v>207499</v>
      </c>
    </row>
    <row r="6" spans="1:14" ht="15.75" thickBot="1" x14ac:dyDescent="0.3">
      <c r="G6" s="1" t="s">
        <v>168</v>
      </c>
      <c r="H6" s="15">
        <f>SUM(H4)</f>
        <v>207499</v>
      </c>
      <c r="I6" s="15">
        <f t="shared" ref="I6:N6" si="0">SUM(I4)</f>
        <v>0</v>
      </c>
      <c r="J6" s="15">
        <f t="shared" si="0"/>
        <v>0</v>
      </c>
      <c r="K6" s="15">
        <f t="shared" si="0"/>
        <v>0</v>
      </c>
      <c r="L6" s="15">
        <f t="shared" si="0"/>
        <v>207499</v>
      </c>
      <c r="M6" s="15">
        <f t="shared" si="0"/>
        <v>0</v>
      </c>
      <c r="N6" s="13">
        <f t="shared" si="0"/>
        <v>207499</v>
      </c>
    </row>
    <row r="7" spans="1:14" ht="15.75" thickTop="1" x14ac:dyDescent="0.25">
      <c r="G7" s="1" t="s">
        <v>204</v>
      </c>
      <c r="N7" s="12">
        <v>0</v>
      </c>
    </row>
    <row r="8" spans="1:14" ht="15.75" thickBot="1" x14ac:dyDescent="0.3">
      <c r="G8" s="1" t="s">
        <v>224</v>
      </c>
      <c r="N8" s="15">
        <f>SUM(N6:N7)</f>
        <v>207499</v>
      </c>
    </row>
    <row r="9" spans="1:14" ht="15.75" thickTop="1" x14ac:dyDescent="0.25">
      <c r="H9" s="53" t="s">
        <v>3</v>
      </c>
      <c r="I9" s="54" t="s">
        <v>4</v>
      </c>
      <c r="J9" s="54" t="s">
        <v>169</v>
      </c>
      <c r="K9" s="54" t="s">
        <v>5</v>
      </c>
    </row>
    <row r="10" spans="1:14" x14ac:dyDescent="0.25">
      <c r="G10" s="1" t="s">
        <v>285</v>
      </c>
      <c r="H10" s="47">
        <f>COUNT(H4)</f>
        <v>1</v>
      </c>
      <c r="I10" s="47">
        <f t="shared" ref="I10:K10" si="1">COUNT(I4)</f>
        <v>0</v>
      </c>
      <c r="J10" s="47">
        <f t="shared" si="1"/>
        <v>0</v>
      </c>
      <c r="K10" s="47">
        <f t="shared" si="1"/>
        <v>0</v>
      </c>
    </row>
  </sheetData>
  <mergeCells count="1">
    <mergeCell ref="A1:N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36382-5205-4E19-B75B-C01A2A03695C}">
  <sheetPr codeName="Sheet7">
    <pageSetUpPr fitToPage="1"/>
  </sheetPr>
  <dimension ref="A1:O189"/>
  <sheetViews>
    <sheetView zoomScale="90" zoomScaleNormal="90" workbookViewId="0">
      <pane ySplit="3" topLeftCell="A4" activePane="bottomLeft" state="frozen"/>
      <selection pane="bottomLeft" activeCell="A153" sqref="A153:XFD153"/>
    </sheetView>
  </sheetViews>
  <sheetFormatPr defaultColWidth="11.140625" defaultRowHeight="15" x14ac:dyDescent="0.25"/>
  <cols>
    <col min="1" max="1" width="19.7109375" bestFit="1" customWidth="1"/>
    <col min="2" max="2" width="8.5703125" style="4" customWidth="1"/>
    <col min="3" max="3" width="9.7109375" customWidth="1"/>
    <col min="4" max="4" width="9.85546875" bestFit="1" customWidth="1"/>
    <col min="5" max="5" width="8.140625" style="5" bestFit="1" customWidth="1"/>
    <col min="6" max="6" width="15.28515625" bestFit="1" customWidth="1"/>
    <col min="7" max="7" width="60.7109375" customWidth="1"/>
    <col min="8" max="8" width="14.5703125" style="12" bestFit="1" customWidth="1"/>
    <col min="9" max="9" width="15.5703125" style="12" customWidth="1"/>
    <col min="10" max="10" width="13.5703125" style="12" bestFit="1" customWidth="1"/>
    <col min="11" max="11" width="13.7109375" style="12" bestFit="1" customWidth="1"/>
    <col min="12" max="12" width="14.5703125" style="12" bestFit="1" customWidth="1"/>
    <col min="13" max="13" width="15.28515625" style="12" bestFit="1" customWidth="1"/>
    <col min="14" max="14" width="14.5703125" style="12" bestFit="1" customWidth="1"/>
    <col min="15" max="15" width="140.85546875" bestFit="1" customWidth="1"/>
  </cols>
  <sheetData>
    <row r="1" spans="1:15" ht="18.75" customHeight="1" x14ac:dyDescent="0.25">
      <c r="A1" s="116" t="s">
        <v>436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ht="30" x14ac:dyDescent="0.25">
      <c r="A3" s="6" t="s">
        <v>74</v>
      </c>
      <c r="B3" s="7" t="s">
        <v>73</v>
      </c>
      <c r="C3" s="6" t="s">
        <v>222</v>
      </c>
      <c r="D3" s="6" t="s">
        <v>1</v>
      </c>
      <c r="E3" s="6" t="s">
        <v>220</v>
      </c>
      <c r="F3" s="6" t="s">
        <v>223</v>
      </c>
      <c r="G3" s="6" t="s">
        <v>71</v>
      </c>
      <c r="H3" s="48" t="s">
        <v>3</v>
      </c>
      <c r="I3" s="49" t="s">
        <v>4</v>
      </c>
      <c r="J3" s="49" t="s">
        <v>169</v>
      </c>
      <c r="K3" s="49" t="s">
        <v>5</v>
      </c>
      <c r="L3" s="48" t="s">
        <v>6</v>
      </c>
      <c r="M3" s="10" t="s">
        <v>7</v>
      </c>
      <c r="N3" s="11" t="s">
        <v>8</v>
      </c>
      <c r="O3" s="11" t="s">
        <v>288</v>
      </c>
    </row>
    <row r="4" spans="1:15" x14ac:dyDescent="0.25">
      <c r="A4" s="1" t="s">
        <v>72</v>
      </c>
      <c r="B4" s="2">
        <v>2375</v>
      </c>
      <c r="C4" s="1" t="s">
        <v>75</v>
      </c>
      <c r="D4" s="1" t="s">
        <v>0</v>
      </c>
      <c r="E4" s="34" t="s">
        <v>246</v>
      </c>
      <c r="F4" t="s">
        <v>11</v>
      </c>
      <c r="G4" t="s">
        <v>76</v>
      </c>
      <c r="K4" s="17">
        <v>474003</v>
      </c>
    </row>
    <row r="5" spans="1:15" x14ac:dyDescent="0.25">
      <c r="F5" t="s">
        <v>9</v>
      </c>
      <c r="G5" t="s">
        <v>79</v>
      </c>
      <c r="H5" s="12">
        <v>922311</v>
      </c>
    </row>
    <row r="6" spans="1:15" x14ac:dyDescent="0.25">
      <c r="F6" t="s">
        <v>9</v>
      </c>
      <c r="G6" t="s">
        <v>78</v>
      </c>
      <c r="H6" s="12">
        <v>937371</v>
      </c>
    </row>
    <row r="7" spans="1:15" x14ac:dyDescent="0.25">
      <c r="F7" t="s">
        <v>9</v>
      </c>
      <c r="G7" t="s">
        <v>77</v>
      </c>
      <c r="H7" s="12">
        <v>1162164</v>
      </c>
      <c r="L7" s="12">
        <f>SUM(H4:K7)</f>
        <v>3495849</v>
      </c>
      <c r="M7" s="12">
        <v>0</v>
      </c>
      <c r="N7" s="12">
        <f>L7-M7</f>
        <v>3495849</v>
      </c>
    </row>
    <row r="9" spans="1:15" x14ac:dyDescent="0.25">
      <c r="A9" s="1"/>
      <c r="B9" s="2"/>
      <c r="C9" s="1" t="s">
        <v>97</v>
      </c>
      <c r="D9" s="1" t="s">
        <v>0</v>
      </c>
      <c r="E9" s="34" t="s">
        <v>245</v>
      </c>
      <c r="F9" t="s">
        <v>11</v>
      </c>
      <c r="G9" t="s">
        <v>80</v>
      </c>
      <c r="K9" s="17">
        <v>562876</v>
      </c>
    </row>
    <row r="10" spans="1:15" x14ac:dyDescent="0.25">
      <c r="F10" t="s">
        <v>9</v>
      </c>
      <c r="G10" t="s">
        <v>85</v>
      </c>
      <c r="H10" s="12">
        <v>1126685</v>
      </c>
    </row>
    <row r="11" spans="1:15" x14ac:dyDescent="0.25">
      <c r="F11" t="s">
        <v>9</v>
      </c>
      <c r="G11" t="s">
        <v>84</v>
      </c>
      <c r="H11" s="12">
        <v>203746</v>
      </c>
    </row>
    <row r="12" spans="1:15" x14ac:dyDescent="0.25">
      <c r="F12" t="s">
        <v>9</v>
      </c>
      <c r="G12" t="s">
        <v>83</v>
      </c>
      <c r="H12" s="12">
        <v>911660</v>
      </c>
    </row>
    <row r="13" spans="1:15" x14ac:dyDescent="0.25">
      <c r="F13" t="s">
        <v>9</v>
      </c>
      <c r="G13" t="s">
        <v>82</v>
      </c>
      <c r="H13" s="12">
        <v>907484</v>
      </c>
    </row>
    <row r="14" spans="1:15" x14ac:dyDescent="0.25">
      <c r="F14" t="s">
        <v>9</v>
      </c>
      <c r="G14" t="s">
        <v>81</v>
      </c>
      <c r="H14" s="12">
        <v>913105</v>
      </c>
      <c r="L14" s="12">
        <f>SUM(H9:K14)</f>
        <v>4625556</v>
      </c>
      <c r="M14" s="12">
        <v>0</v>
      </c>
      <c r="N14" s="12">
        <f>SUM(L14:M14)</f>
        <v>4625556</v>
      </c>
    </row>
    <row r="16" spans="1:15" x14ac:dyDescent="0.25">
      <c r="A16" s="1"/>
      <c r="B16" s="2"/>
      <c r="C16" s="1" t="s">
        <v>86</v>
      </c>
      <c r="D16" s="1" t="s">
        <v>0</v>
      </c>
      <c r="E16" s="34" t="s">
        <v>244</v>
      </c>
      <c r="F16" t="s">
        <v>11</v>
      </c>
      <c r="G16" t="s">
        <v>87</v>
      </c>
      <c r="K16" s="12">
        <v>543259</v>
      </c>
    </row>
    <row r="17" spans="1:14" x14ac:dyDescent="0.25">
      <c r="F17" t="s">
        <v>11</v>
      </c>
      <c r="G17" t="s">
        <v>88</v>
      </c>
      <c r="K17" s="12">
        <v>876541</v>
      </c>
    </row>
    <row r="18" spans="1:14" x14ac:dyDescent="0.25">
      <c r="F18" t="s">
        <v>9</v>
      </c>
      <c r="G18" t="s">
        <v>93</v>
      </c>
      <c r="H18" s="12">
        <v>974932</v>
      </c>
    </row>
    <row r="19" spans="1:14" x14ac:dyDescent="0.25">
      <c r="F19" t="s">
        <v>9</v>
      </c>
      <c r="G19" t="s">
        <v>92</v>
      </c>
      <c r="H19" s="12">
        <v>1054826</v>
      </c>
    </row>
    <row r="20" spans="1:14" x14ac:dyDescent="0.25">
      <c r="F20" t="s">
        <v>9</v>
      </c>
      <c r="G20" t="s">
        <v>91</v>
      </c>
      <c r="H20" s="12">
        <v>954475</v>
      </c>
    </row>
    <row r="21" spans="1:14" x14ac:dyDescent="0.25">
      <c r="F21" t="s">
        <v>9</v>
      </c>
      <c r="G21" t="s">
        <v>90</v>
      </c>
      <c r="H21" s="12">
        <v>193738</v>
      </c>
    </row>
    <row r="22" spans="1:14" x14ac:dyDescent="0.25">
      <c r="F22" t="s">
        <v>9</v>
      </c>
      <c r="G22" t="s">
        <v>89</v>
      </c>
      <c r="H22" s="12">
        <v>1038480</v>
      </c>
      <c r="L22" s="12">
        <f>SUM(H16:K22)</f>
        <v>5636251</v>
      </c>
      <c r="M22" s="12">
        <v>0</v>
      </c>
      <c r="N22" s="12">
        <f>L22-M22</f>
        <v>5636251</v>
      </c>
    </row>
    <row r="24" spans="1:14" x14ac:dyDescent="0.25">
      <c r="A24" s="1"/>
      <c r="B24" s="2"/>
      <c r="C24" s="1" t="s">
        <v>94</v>
      </c>
      <c r="D24" s="1" t="s">
        <v>0</v>
      </c>
      <c r="E24" s="34" t="s">
        <v>247</v>
      </c>
      <c r="F24" t="s">
        <v>9</v>
      </c>
      <c r="G24" t="s">
        <v>95</v>
      </c>
      <c r="H24" s="12">
        <v>1100764</v>
      </c>
      <c r="L24" s="12">
        <f>SUM(H24:K24)</f>
        <v>1100764</v>
      </c>
      <c r="M24" s="12">
        <v>0</v>
      </c>
      <c r="N24" s="12">
        <f>L24-M24</f>
        <v>1100764</v>
      </c>
    </row>
    <row r="25" spans="1:14" x14ac:dyDescent="0.25">
      <c r="A25" s="1"/>
      <c r="B25" s="2"/>
      <c r="C25" s="1"/>
      <c r="D25" s="1"/>
      <c r="E25" s="9"/>
    </row>
    <row r="26" spans="1:14" x14ac:dyDescent="0.25">
      <c r="A26" s="1"/>
      <c r="B26" s="2"/>
      <c r="C26" s="1" t="s">
        <v>96</v>
      </c>
      <c r="D26" s="1" t="s">
        <v>0</v>
      </c>
      <c r="E26" s="34" t="s">
        <v>248</v>
      </c>
      <c r="F26" t="s">
        <v>9</v>
      </c>
      <c r="G26" t="s">
        <v>98</v>
      </c>
      <c r="H26" s="12">
        <v>181228</v>
      </c>
    </row>
    <row r="27" spans="1:14" x14ac:dyDescent="0.25">
      <c r="A27" s="1"/>
      <c r="B27" s="2"/>
      <c r="E27" s="9"/>
      <c r="F27" t="s">
        <v>9</v>
      </c>
      <c r="G27" t="s">
        <v>147</v>
      </c>
      <c r="H27" s="12">
        <v>1067591</v>
      </c>
    </row>
    <row r="28" spans="1:14" x14ac:dyDescent="0.25">
      <c r="A28" s="1"/>
      <c r="B28" s="2"/>
      <c r="C28" s="1"/>
      <c r="D28" s="1"/>
      <c r="E28" s="9"/>
      <c r="F28" t="s">
        <v>11</v>
      </c>
      <c r="G28" t="s">
        <v>148</v>
      </c>
      <c r="K28" s="12">
        <v>719733</v>
      </c>
      <c r="L28" s="12">
        <f>SUM(H26:K28)</f>
        <v>1968552</v>
      </c>
      <c r="M28" s="12">
        <v>0</v>
      </c>
      <c r="N28" s="12">
        <f>L28-M28</f>
        <v>1968552</v>
      </c>
    </row>
    <row r="29" spans="1:14" x14ac:dyDescent="0.25">
      <c r="A29" s="1"/>
      <c r="B29" s="2"/>
      <c r="C29" s="1"/>
      <c r="D29" s="1"/>
      <c r="E29" s="9"/>
    </row>
    <row r="30" spans="1:14" x14ac:dyDescent="0.25">
      <c r="A30" s="1"/>
      <c r="B30" s="2"/>
      <c r="C30" s="1" t="s">
        <v>2</v>
      </c>
      <c r="D30" s="1" t="s">
        <v>0</v>
      </c>
      <c r="E30" s="34" t="s">
        <v>249</v>
      </c>
      <c r="F30" t="s">
        <v>11</v>
      </c>
      <c r="G30" t="s">
        <v>12</v>
      </c>
      <c r="K30" s="12">
        <v>481864</v>
      </c>
    </row>
    <row r="31" spans="1:14" x14ac:dyDescent="0.25">
      <c r="F31" t="s">
        <v>11</v>
      </c>
      <c r="G31" t="s">
        <v>13</v>
      </c>
      <c r="K31" s="12">
        <v>442193</v>
      </c>
    </row>
    <row r="32" spans="1:14" x14ac:dyDescent="0.25">
      <c r="F32" t="s">
        <v>11</v>
      </c>
      <c r="G32" t="s">
        <v>14</v>
      </c>
      <c r="K32" s="12">
        <v>671838</v>
      </c>
    </row>
    <row r="33" spans="6:11" x14ac:dyDescent="0.25">
      <c r="F33" t="s">
        <v>11</v>
      </c>
      <c r="G33" t="s">
        <v>15</v>
      </c>
      <c r="K33" s="12">
        <v>711371</v>
      </c>
    </row>
    <row r="34" spans="6:11" x14ac:dyDescent="0.25">
      <c r="F34" t="s">
        <v>11</v>
      </c>
      <c r="G34" t="s">
        <v>16</v>
      </c>
      <c r="K34" s="12">
        <v>419837</v>
      </c>
    </row>
    <row r="35" spans="6:11" x14ac:dyDescent="0.25">
      <c r="F35" t="s">
        <v>11</v>
      </c>
      <c r="G35" t="s">
        <v>17</v>
      </c>
      <c r="K35" s="12">
        <v>439657</v>
      </c>
    </row>
    <row r="36" spans="6:11" x14ac:dyDescent="0.25">
      <c r="F36" t="s">
        <v>11</v>
      </c>
      <c r="G36" t="s">
        <v>18</v>
      </c>
      <c r="K36" s="12">
        <v>710101</v>
      </c>
    </row>
    <row r="37" spans="6:11" x14ac:dyDescent="0.25">
      <c r="F37" t="s">
        <v>11</v>
      </c>
      <c r="G37" t="s">
        <v>19</v>
      </c>
      <c r="K37" s="12">
        <v>670587</v>
      </c>
    </row>
    <row r="38" spans="6:11" x14ac:dyDescent="0.25">
      <c r="F38" t="s">
        <v>11</v>
      </c>
      <c r="G38" t="s">
        <v>20</v>
      </c>
      <c r="K38" s="12">
        <v>789162</v>
      </c>
    </row>
    <row r="39" spans="6:11" x14ac:dyDescent="0.25">
      <c r="F39" t="s">
        <v>11</v>
      </c>
      <c r="G39" t="s">
        <v>21</v>
      </c>
      <c r="K39" s="12">
        <v>413333</v>
      </c>
    </row>
    <row r="40" spans="6:11" x14ac:dyDescent="0.25">
      <c r="F40" t="s">
        <v>11</v>
      </c>
      <c r="G40" t="s">
        <v>22</v>
      </c>
      <c r="K40" s="12">
        <v>433165</v>
      </c>
    </row>
    <row r="41" spans="6:11" x14ac:dyDescent="0.25">
      <c r="F41" t="s">
        <v>11</v>
      </c>
      <c r="G41" t="s">
        <v>23</v>
      </c>
      <c r="K41" s="12">
        <v>439614</v>
      </c>
    </row>
    <row r="42" spans="6:11" x14ac:dyDescent="0.25">
      <c r="F42" t="s">
        <v>11</v>
      </c>
      <c r="G42" t="s">
        <v>24</v>
      </c>
      <c r="K42" s="12">
        <v>479264</v>
      </c>
    </row>
    <row r="43" spans="6:11" x14ac:dyDescent="0.25">
      <c r="F43" t="s">
        <v>11</v>
      </c>
      <c r="G43" t="s">
        <v>25</v>
      </c>
      <c r="K43" s="12">
        <v>419791</v>
      </c>
    </row>
    <row r="44" spans="6:11" x14ac:dyDescent="0.25">
      <c r="F44" t="s">
        <v>11</v>
      </c>
      <c r="G44" t="s">
        <v>26</v>
      </c>
      <c r="K44" s="12">
        <v>444651</v>
      </c>
    </row>
    <row r="45" spans="6:11" x14ac:dyDescent="0.25">
      <c r="F45" t="s">
        <v>11</v>
      </c>
      <c r="G45" t="s">
        <v>27</v>
      </c>
      <c r="K45" s="12">
        <v>438442</v>
      </c>
    </row>
    <row r="46" spans="6:11" x14ac:dyDescent="0.25">
      <c r="F46" t="s">
        <v>11</v>
      </c>
      <c r="G46" t="s">
        <v>28</v>
      </c>
      <c r="K46" s="12">
        <v>418654</v>
      </c>
    </row>
    <row r="47" spans="6:11" x14ac:dyDescent="0.25">
      <c r="F47" t="s">
        <v>11</v>
      </c>
      <c r="G47" t="s">
        <v>29</v>
      </c>
      <c r="K47" s="12">
        <v>674576</v>
      </c>
    </row>
    <row r="48" spans="6:11" x14ac:dyDescent="0.25">
      <c r="F48" t="s">
        <v>11</v>
      </c>
      <c r="G48" t="s">
        <v>30</v>
      </c>
      <c r="K48" s="12">
        <v>436762</v>
      </c>
    </row>
    <row r="49" spans="6:11" x14ac:dyDescent="0.25">
      <c r="F49" t="s">
        <v>11</v>
      </c>
      <c r="G49" t="s">
        <v>31</v>
      </c>
      <c r="K49" s="12">
        <v>437977</v>
      </c>
    </row>
    <row r="50" spans="6:11" x14ac:dyDescent="0.25">
      <c r="F50" t="s">
        <v>11</v>
      </c>
      <c r="G50" t="s">
        <v>32</v>
      </c>
      <c r="K50" s="12">
        <v>415023</v>
      </c>
    </row>
    <row r="51" spans="6:11" x14ac:dyDescent="0.25">
      <c r="F51" t="s">
        <v>11</v>
      </c>
      <c r="G51" t="s">
        <v>33</v>
      </c>
      <c r="K51" s="12">
        <v>418160</v>
      </c>
    </row>
    <row r="52" spans="6:11" x14ac:dyDescent="0.25">
      <c r="F52" t="s">
        <v>11</v>
      </c>
      <c r="G52" t="s">
        <v>34</v>
      </c>
      <c r="K52" s="12">
        <v>434853</v>
      </c>
    </row>
    <row r="53" spans="6:11" x14ac:dyDescent="0.25">
      <c r="F53" t="s">
        <v>11</v>
      </c>
      <c r="G53" t="s">
        <v>35</v>
      </c>
      <c r="K53" s="12">
        <v>430997</v>
      </c>
    </row>
    <row r="54" spans="6:11" x14ac:dyDescent="0.25">
      <c r="F54" t="s">
        <v>11</v>
      </c>
      <c r="G54" t="s">
        <v>36</v>
      </c>
      <c r="K54" s="12">
        <v>411181</v>
      </c>
    </row>
    <row r="55" spans="6:11" x14ac:dyDescent="0.25">
      <c r="F55" t="s">
        <v>11</v>
      </c>
      <c r="G55" t="s">
        <v>37</v>
      </c>
      <c r="K55" s="12">
        <v>475621</v>
      </c>
    </row>
    <row r="56" spans="6:11" x14ac:dyDescent="0.25">
      <c r="F56" t="s">
        <v>11</v>
      </c>
      <c r="G56" t="s">
        <v>38</v>
      </c>
      <c r="K56" s="12">
        <v>423721</v>
      </c>
    </row>
    <row r="57" spans="6:11" x14ac:dyDescent="0.25">
      <c r="F57" t="s">
        <v>11</v>
      </c>
      <c r="G57" t="s">
        <v>39</v>
      </c>
      <c r="K57" s="12">
        <v>443544</v>
      </c>
    </row>
    <row r="58" spans="6:11" x14ac:dyDescent="0.25">
      <c r="F58" t="s">
        <v>11</v>
      </c>
      <c r="G58" t="s">
        <v>40</v>
      </c>
      <c r="K58" s="12">
        <v>483161</v>
      </c>
    </row>
    <row r="59" spans="6:11" x14ac:dyDescent="0.25">
      <c r="F59" t="s">
        <v>11</v>
      </c>
      <c r="G59" t="s">
        <v>41</v>
      </c>
      <c r="K59" s="12">
        <v>419396</v>
      </c>
    </row>
    <row r="60" spans="6:11" x14ac:dyDescent="0.25">
      <c r="F60" t="s">
        <v>11</v>
      </c>
      <c r="G60" t="s">
        <v>42</v>
      </c>
      <c r="K60" s="12">
        <v>439228</v>
      </c>
    </row>
    <row r="61" spans="6:11" x14ac:dyDescent="0.25">
      <c r="F61" t="s">
        <v>11</v>
      </c>
      <c r="G61" t="s">
        <v>43</v>
      </c>
      <c r="K61" s="12">
        <v>439219</v>
      </c>
    </row>
    <row r="62" spans="6:11" x14ac:dyDescent="0.25">
      <c r="F62" t="s">
        <v>11</v>
      </c>
      <c r="G62" t="s">
        <v>44</v>
      </c>
      <c r="K62" s="12">
        <v>417839</v>
      </c>
    </row>
    <row r="63" spans="6:11" x14ac:dyDescent="0.25">
      <c r="F63" t="s">
        <v>11</v>
      </c>
      <c r="G63" t="s">
        <v>45</v>
      </c>
      <c r="K63" s="12">
        <v>437640</v>
      </c>
    </row>
    <row r="64" spans="6:11" x14ac:dyDescent="0.25">
      <c r="F64" t="s">
        <v>11</v>
      </c>
      <c r="G64" t="s">
        <v>46</v>
      </c>
      <c r="K64" s="12">
        <v>712788</v>
      </c>
    </row>
    <row r="65" spans="6:11" x14ac:dyDescent="0.25">
      <c r="F65" t="s">
        <v>11</v>
      </c>
      <c r="G65" t="s">
        <v>47</v>
      </c>
      <c r="K65" s="12">
        <v>509513</v>
      </c>
    </row>
    <row r="66" spans="6:11" x14ac:dyDescent="0.25">
      <c r="F66" t="s">
        <v>11</v>
      </c>
      <c r="G66" s="60" t="s">
        <v>316</v>
      </c>
      <c r="K66" s="12">
        <v>552221</v>
      </c>
    </row>
    <row r="67" spans="6:11" x14ac:dyDescent="0.25">
      <c r="F67" t="s">
        <v>11</v>
      </c>
      <c r="G67" s="60" t="s">
        <v>317</v>
      </c>
      <c r="K67" s="12">
        <v>1112147</v>
      </c>
    </row>
    <row r="68" spans="6:11" x14ac:dyDescent="0.25">
      <c r="F68" t="s">
        <v>48</v>
      </c>
      <c r="G68" t="s">
        <v>51</v>
      </c>
      <c r="I68" s="17">
        <v>877719</v>
      </c>
      <c r="J68" s="17">
        <v>195080</v>
      </c>
    </row>
    <row r="69" spans="6:11" x14ac:dyDescent="0.25">
      <c r="F69" t="s">
        <v>48</v>
      </c>
      <c r="G69" t="s">
        <v>61</v>
      </c>
      <c r="I69" s="12">
        <v>899253</v>
      </c>
      <c r="J69" s="12">
        <v>195080</v>
      </c>
    </row>
    <row r="70" spans="6:11" x14ac:dyDescent="0.25">
      <c r="F70" t="s">
        <v>48</v>
      </c>
      <c r="G70" t="s">
        <v>65</v>
      </c>
      <c r="I70" s="17">
        <v>1898532</v>
      </c>
      <c r="J70" s="17">
        <v>452872</v>
      </c>
    </row>
    <row r="71" spans="6:11" x14ac:dyDescent="0.25">
      <c r="F71" t="s">
        <v>48</v>
      </c>
      <c r="G71" t="s">
        <v>70</v>
      </c>
      <c r="I71" s="17">
        <v>834651</v>
      </c>
      <c r="J71" s="17">
        <v>195080</v>
      </c>
    </row>
    <row r="72" spans="6:11" x14ac:dyDescent="0.25">
      <c r="F72" t="s">
        <v>9</v>
      </c>
      <c r="G72" t="s">
        <v>10</v>
      </c>
      <c r="H72" s="12">
        <v>960077</v>
      </c>
    </row>
    <row r="73" spans="6:11" x14ac:dyDescent="0.25">
      <c r="F73" t="s">
        <v>9</v>
      </c>
      <c r="G73" t="s">
        <v>49</v>
      </c>
      <c r="H73" s="12">
        <v>1056935</v>
      </c>
    </row>
    <row r="74" spans="6:11" x14ac:dyDescent="0.25">
      <c r="F74" t="s">
        <v>9</v>
      </c>
      <c r="G74" t="s">
        <v>50</v>
      </c>
      <c r="H74" s="12">
        <v>1062671</v>
      </c>
    </row>
    <row r="75" spans="6:11" x14ac:dyDescent="0.25">
      <c r="F75" t="s">
        <v>9</v>
      </c>
      <c r="G75" t="s">
        <v>52</v>
      </c>
      <c r="H75" s="12">
        <v>1049054</v>
      </c>
    </row>
    <row r="76" spans="6:11" x14ac:dyDescent="0.25">
      <c r="F76" t="s">
        <v>9</v>
      </c>
      <c r="G76" t="s">
        <v>53</v>
      </c>
      <c r="H76" s="12">
        <v>1127661</v>
      </c>
    </row>
    <row r="77" spans="6:11" x14ac:dyDescent="0.25">
      <c r="F77" t="s">
        <v>9</v>
      </c>
      <c r="G77" t="s">
        <v>54</v>
      </c>
      <c r="H77" s="12">
        <v>1071208</v>
      </c>
    </row>
    <row r="78" spans="6:11" x14ac:dyDescent="0.25">
      <c r="F78" t="s">
        <v>9</v>
      </c>
      <c r="G78" t="s">
        <v>55</v>
      </c>
      <c r="H78" s="12">
        <v>1067494</v>
      </c>
    </row>
    <row r="79" spans="6:11" x14ac:dyDescent="0.25">
      <c r="F79" t="s">
        <v>9</v>
      </c>
      <c r="G79" t="s">
        <v>56</v>
      </c>
      <c r="H79" s="12">
        <v>1052604</v>
      </c>
    </row>
    <row r="80" spans="6:11" x14ac:dyDescent="0.25">
      <c r="F80" t="s">
        <v>9</v>
      </c>
      <c r="G80" t="s">
        <v>57</v>
      </c>
      <c r="H80" s="12">
        <v>1028171</v>
      </c>
    </row>
    <row r="81" spans="1:14" x14ac:dyDescent="0.25">
      <c r="F81" t="s">
        <v>9</v>
      </c>
      <c r="G81" t="s">
        <v>58</v>
      </c>
      <c r="H81" s="12">
        <v>169969</v>
      </c>
    </row>
    <row r="82" spans="1:14" x14ac:dyDescent="0.25">
      <c r="F82" t="s">
        <v>9</v>
      </c>
      <c r="G82" t="s">
        <v>59</v>
      </c>
      <c r="H82" s="12">
        <v>1069661</v>
      </c>
    </row>
    <row r="83" spans="1:14" x14ac:dyDescent="0.25">
      <c r="F83" t="s">
        <v>9</v>
      </c>
      <c r="G83" t="s">
        <v>60</v>
      </c>
      <c r="H83" s="12">
        <v>986525</v>
      </c>
    </row>
    <row r="84" spans="1:14" x14ac:dyDescent="0.25">
      <c r="F84" t="s">
        <v>9</v>
      </c>
      <c r="G84" t="s">
        <v>62</v>
      </c>
      <c r="H84" s="12">
        <v>1045740</v>
      </c>
    </row>
    <row r="85" spans="1:14" x14ac:dyDescent="0.25">
      <c r="F85" t="s">
        <v>9</v>
      </c>
      <c r="G85" t="s">
        <v>63</v>
      </c>
      <c r="H85" s="12">
        <v>980907</v>
      </c>
    </row>
    <row r="86" spans="1:14" x14ac:dyDescent="0.25">
      <c r="F86" t="s">
        <v>9</v>
      </c>
      <c r="G86" t="s">
        <v>64</v>
      </c>
      <c r="H86" s="12">
        <v>1069073</v>
      </c>
    </row>
    <row r="87" spans="1:14" x14ac:dyDescent="0.25">
      <c r="F87" t="s">
        <v>9</v>
      </c>
      <c r="G87" t="s">
        <v>66</v>
      </c>
      <c r="H87" s="12">
        <v>1029535</v>
      </c>
    </row>
    <row r="88" spans="1:14" x14ac:dyDescent="0.25">
      <c r="F88" t="s">
        <v>9</v>
      </c>
      <c r="G88" t="s">
        <v>67</v>
      </c>
      <c r="H88" s="12">
        <v>1064996</v>
      </c>
    </row>
    <row r="89" spans="1:14" x14ac:dyDescent="0.25">
      <c r="F89" t="s">
        <v>9</v>
      </c>
      <c r="G89" t="s">
        <v>68</v>
      </c>
      <c r="H89" s="12">
        <v>1062366</v>
      </c>
    </row>
    <row r="90" spans="1:14" x14ac:dyDescent="0.25">
      <c r="F90" t="s">
        <v>9</v>
      </c>
      <c r="G90" t="s">
        <v>69</v>
      </c>
      <c r="H90" s="12">
        <v>1076810</v>
      </c>
      <c r="L90" s="12">
        <f>SUM(H30:K90)</f>
        <v>43928815</v>
      </c>
      <c r="M90" s="12">
        <v>0</v>
      </c>
      <c r="N90" s="12">
        <f>L90-M90</f>
        <v>43928815</v>
      </c>
    </row>
    <row r="92" spans="1:14" x14ac:dyDescent="0.25">
      <c r="A92" s="1"/>
      <c r="B92" s="2"/>
      <c r="C92" s="1" t="s">
        <v>75</v>
      </c>
      <c r="D92" s="1" t="s">
        <v>0</v>
      </c>
      <c r="E92" s="34" t="s">
        <v>250</v>
      </c>
      <c r="F92" t="s">
        <v>11</v>
      </c>
      <c r="G92" t="s">
        <v>99</v>
      </c>
      <c r="K92" s="17">
        <v>553295</v>
      </c>
      <c r="L92" s="12">
        <f>SUM(H92:K92)</f>
        <v>553295</v>
      </c>
      <c r="M92" s="12">
        <v>0</v>
      </c>
      <c r="N92" s="12">
        <f>L92-M92</f>
        <v>553295</v>
      </c>
    </row>
    <row r="94" spans="1:14" x14ac:dyDescent="0.25">
      <c r="A94" s="1"/>
      <c r="B94" s="2"/>
      <c r="C94" s="1" t="s">
        <v>101</v>
      </c>
      <c r="D94" s="1" t="s">
        <v>0</v>
      </c>
      <c r="E94" s="9" t="s">
        <v>100</v>
      </c>
      <c r="F94" t="s">
        <v>11</v>
      </c>
      <c r="G94" t="s">
        <v>102</v>
      </c>
      <c r="K94" s="12">
        <v>478200</v>
      </c>
      <c r="L94" s="12">
        <f>SUM(H94:K94)</f>
        <v>478200</v>
      </c>
      <c r="M94" s="12">
        <v>0</v>
      </c>
      <c r="N94" s="12">
        <f>L94-M94</f>
        <v>478200</v>
      </c>
    </row>
    <row r="96" spans="1:14" x14ac:dyDescent="0.25">
      <c r="A96" s="1"/>
      <c r="B96" s="2"/>
      <c r="C96" s="1" t="s">
        <v>104</v>
      </c>
      <c r="D96" s="1" t="s">
        <v>0</v>
      </c>
      <c r="E96" s="9" t="s">
        <v>103</v>
      </c>
      <c r="F96" t="s">
        <v>9</v>
      </c>
      <c r="G96" t="s">
        <v>105</v>
      </c>
      <c r="H96" s="12">
        <v>1129141</v>
      </c>
      <c r="L96" s="12">
        <f>SUM(H96:K96)</f>
        <v>1129141</v>
      </c>
      <c r="M96" s="12">
        <v>0</v>
      </c>
      <c r="N96" s="12">
        <f>L96-M96</f>
        <v>1129141</v>
      </c>
    </row>
    <row r="98" spans="1:15" ht="30" x14ac:dyDescent="0.25">
      <c r="A98" s="1"/>
      <c r="B98" s="2"/>
      <c r="C98" s="3" t="s">
        <v>107</v>
      </c>
      <c r="D98" s="1" t="s">
        <v>0</v>
      </c>
      <c r="E98" s="9" t="s">
        <v>106</v>
      </c>
      <c r="F98" t="s">
        <v>9</v>
      </c>
      <c r="G98" t="s">
        <v>109</v>
      </c>
      <c r="H98" s="12">
        <v>1152673</v>
      </c>
    </row>
    <row r="99" spans="1:15" x14ac:dyDescent="0.25">
      <c r="F99" t="s">
        <v>9</v>
      </c>
      <c r="G99" t="s">
        <v>108</v>
      </c>
      <c r="H99" s="12">
        <v>1091609</v>
      </c>
      <c r="L99" s="12">
        <f>SUM(H98:K99)</f>
        <v>2244282</v>
      </c>
      <c r="M99" s="12">
        <v>0</v>
      </c>
      <c r="N99" s="12">
        <f>L99-M99</f>
        <v>2244282</v>
      </c>
    </row>
    <row r="101" spans="1:15" x14ac:dyDescent="0.25">
      <c r="A101" s="1"/>
      <c r="B101" s="2"/>
      <c r="C101" s="1" t="s">
        <v>104</v>
      </c>
      <c r="D101" s="1" t="s">
        <v>0</v>
      </c>
      <c r="E101" s="9" t="s">
        <v>110</v>
      </c>
      <c r="F101" t="s">
        <v>9</v>
      </c>
      <c r="G101" t="s">
        <v>111</v>
      </c>
      <c r="H101" s="12">
        <v>1080513</v>
      </c>
      <c r="O101" t="s">
        <v>328</v>
      </c>
    </row>
    <row r="102" spans="1:15" ht="30" x14ac:dyDescent="0.25">
      <c r="F102" t="s">
        <v>9</v>
      </c>
      <c r="G102" t="s">
        <v>112</v>
      </c>
      <c r="H102" s="12">
        <v>1100536</v>
      </c>
      <c r="L102" s="12">
        <f>SUM(H101:K102)</f>
        <v>2181049</v>
      </c>
      <c r="M102" s="12">
        <v>8289636</v>
      </c>
      <c r="N102" s="12">
        <v>0</v>
      </c>
      <c r="O102" s="62" t="s">
        <v>329</v>
      </c>
    </row>
    <row r="104" spans="1:15" x14ac:dyDescent="0.25">
      <c r="C104" s="58" t="s">
        <v>290</v>
      </c>
      <c r="D104" s="58" t="s">
        <v>0</v>
      </c>
      <c r="E104" s="59" t="s">
        <v>291</v>
      </c>
      <c r="F104" s="60" t="s">
        <v>9</v>
      </c>
      <c r="G104" s="60" t="s">
        <v>292</v>
      </c>
      <c r="H104" s="61">
        <v>2500000</v>
      </c>
      <c r="I104" s="61"/>
      <c r="J104" s="61"/>
      <c r="K104" s="61"/>
      <c r="L104" s="61"/>
      <c r="M104" s="61"/>
      <c r="N104" s="61"/>
    </row>
    <row r="105" spans="1:15" x14ac:dyDescent="0.25">
      <c r="C105" s="58"/>
      <c r="D105" s="58"/>
      <c r="E105" s="59"/>
      <c r="F105" s="60" t="s">
        <v>11</v>
      </c>
      <c r="G105" s="60" t="s">
        <v>293</v>
      </c>
      <c r="H105" s="61"/>
      <c r="I105" s="61"/>
      <c r="J105" s="61"/>
      <c r="K105" s="61">
        <v>841605</v>
      </c>
      <c r="L105" s="61"/>
      <c r="M105" s="61"/>
      <c r="N105" s="61"/>
    </row>
    <row r="106" spans="1:15" x14ac:dyDescent="0.25">
      <c r="C106" s="58"/>
      <c r="D106" s="58"/>
      <c r="E106" s="59"/>
      <c r="F106" s="60" t="s">
        <v>11</v>
      </c>
      <c r="G106" s="60" t="s">
        <v>294</v>
      </c>
      <c r="H106" s="61"/>
      <c r="I106" s="61"/>
      <c r="J106" s="61"/>
      <c r="K106" s="61">
        <v>643940</v>
      </c>
      <c r="L106" s="61">
        <f>SUM(H104:K106)</f>
        <v>3985545</v>
      </c>
      <c r="M106" s="61">
        <v>0</v>
      </c>
      <c r="N106" s="61">
        <f>L106-M106</f>
        <v>3985545</v>
      </c>
    </row>
    <row r="108" spans="1:15" ht="30" x14ac:dyDescent="0.25">
      <c r="A108" s="1" t="s">
        <v>115</v>
      </c>
      <c r="B108" s="2">
        <v>2266</v>
      </c>
      <c r="C108" s="1" t="s">
        <v>114</v>
      </c>
      <c r="D108" s="1" t="s">
        <v>0</v>
      </c>
      <c r="E108" s="9">
        <v>196</v>
      </c>
      <c r="F108" t="s">
        <v>9</v>
      </c>
      <c r="G108" t="s">
        <v>113</v>
      </c>
      <c r="H108" s="12">
        <v>806977</v>
      </c>
      <c r="L108" s="12">
        <f>SUM(H108:K108)</f>
        <v>806977</v>
      </c>
      <c r="M108" s="12">
        <v>483547</v>
      </c>
      <c r="N108" s="12">
        <f>L108-M108</f>
        <v>323430</v>
      </c>
      <c r="O108" s="62" t="s">
        <v>318</v>
      </c>
    </row>
    <row r="109" spans="1:15" x14ac:dyDescent="0.25">
      <c r="B109"/>
      <c r="E109"/>
    </row>
    <row r="110" spans="1:15" x14ac:dyDescent="0.25">
      <c r="A110" s="1"/>
      <c r="B110" s="2"/>
      <c r="C110" s="1" t="s">
        <v>116</v>
      </c>
      <c r="D110" s="1" t="s">
        <v>0</v>
      </c>
      <c r="E110" s="9">
        <v>814</v>
      </c>
      <c r="F110" t="s">
        <v>9</v>
      </c>
      <c r="G110" t="s">
        <v>117</v>
      </c>
      <c r="H110" s="12">
        <v>979446</v>
      </c>
      <c r="L110" s="12">
        <f>SUM(H110:K110)</f>
        <v>979446</v>
      </c>
      <c r="M110" s="12">
        <v>656016</v>
      </c>
      <c r="N110" s="12">
        <f>L110-M110</f>
        <v>323430</v>
      </c>
      <c r="O110" t="s">
        <v>319</v>
      </c>
    </row>
    <row r="111" spans="1:15" x14ac:dyDescent="0.25">
      <c r="A111" s="1"/>
      <c r="B111" s="2"/>
      <c r="C111" s="1"/>
      <c r="D111" s="1"/>
      <c r="E111" s="9"/>
    </row>
    <row r="112" spans="1:15" x14ac:dyDescent="0.25">
      <c r="A112" s="1"/>
      <c r="B112" s="2"/>
      <c r="C112" s="1" t="s">
        <v>125</v>
      </c>
      <c r="D112" s="1" t="s">
        <v>0</v>
      </c>
      <c r="E112" s="9" t="s">
        <v>124</v>
      </c>
      <c r="F112" t="s">
        <v>9</v>
      </c>
      <c r="G112" t="s">
        <v>126</v>
      </c>
      <c r="H112" s="12">
        <v>1294041</v>
      </c>
      <c r="L112" s="12">
        <f>SUM(H112:K112)</f>
        <v>1294041</v>
      </c>
      <c r="M112" s="12">
        <v>0</v>
      </c>
      <c r="N112" s="12">
        <f>L112-M112</f>
        <v>1294041</v>
      </c>
    </row>
    <row r="113" spans="1:15" x14ac:dyDescent="0.25">
      <c r="A113" s="1"/>
      <c r="B113" s="2"/>
      <c r="C113" s="1"/>
      <c r="D113" s="1"/>
      <c r="E113" s="9"/>
    </row>
    <row r="114" spans="1:15" x14ac:dyDescent="0.25">
      <c r="A114" s="1"/>
      <c r="B114" s="2"/>
      <c r="C114" s="1" t="s">
        <v>128</v>
      </c>
      <c r="D114" s="1" t="s">
        <v>127</v>
      </c>
      <c r="E114" s="9" t="s">
        <v>129</v>
      </c>
      <c r="F114" t="s">
        <v>11</v>
      </c>
      <c r="G114" t="s">
        <v>130</v>
      </c>
      <c r="K114" s="12">
        <v>835135</v>
      </c>
      <c r="L114" s="12">
        <f>K114</f>
        <v>835135</v>
      </c>
      <c r="M114" s="12">
        <v>328325</v>
      </c>
      <c r="N114" s="12">
        <f>L114-M114</f>
        <v>506810</v>
      </c>
      <c r="O114" t="s">
        <v>298</v>
      </c>
    </row>
    <row r="115" spans="1:15" x14ac:dyDescent="0.25">
      <c r="A115" s="1"/>
      <c r="B115" s="2"/>
      <c r="C115" s="1"/>
      <c r="D115" s="1"/>
      <c r="E115" s="9"/>
    </row>
    <row r="116" spans="1:15" x14ac:dyDescent="0.25">
      <c r="A116" s="1"/>
      <c r="B116" s="2"/>
      <c r="C116" s="1"/>
      <c r="D116" s="1" t="s">
        <v>0</v>
      </c>
      <c r="E116" s="9" t="s">
        <v>262</v>
      </c>
      <c r="F116" t="s">
        <v>9</v>
      </c>
      <c r="G116" t="s">
        <v>263</v>
      </c>
      <c r="H116" s="35">
        <v>1467336</v>
      </c>
    </row>
    <row r="117" spans="1:15" x14ac:dyDescent="0.25">
      <c r="A117" s="1"/>
      <c r="B117" s="2"/>
      <c r="C117" s="1"/>
      <c r="D117" s="1"/>
      <c r="E117" s="9"/>
      <c r="F117" t="s">
        <v>48</v>
      </c>
      <c r="G117" t="s">
        <v>264</v>
      </c>
      <c r="I117" s="12">
        <v>2161512</v>
      </c>
      <c r="J117" s="12">
        <v>452872</v>
      </c>
      <c r="L117" s="35">
        <f>SUM(H116:K117)</f>
        <v>4081720</v>
      </c>
      <c r="M117" s="12">
        <v>1375000</v>
      </c>
      <c r="N117" s="35">
        <f>L117-M117</f>
        <v>2706720</v>
      </c>
      <c r="O117" t="s">
        <v>326</v>
      </c>
    </row>
    <row r="118" spans="1:15" x14ac:dyDescent="0.25">
      <c r="A118" s="1"/>
      <c r="B118" s="2"/>
      <c r="C118" s="1"/>
      <c r="D118" s="1"/>
      <c r="E118" s="9"/>
    </row>
    <row r="119" spans="1:15" x14ac:dyDescent="0.25">
      <c r="A119" s="1"/>
      <c r="B119" s="2"/>
      <c r="C119" s="1" t="s">
        <v>131</v>
      </c>
      <c r="D119" s="1" t="s">
        <v>0</v>
      </c>
      <c r="E119" s="9" t="s">
        <v>132</v>
      </c>
      <c r="F119" t="s">
        <v>9</v>
      </c>
      <c r="G119" t="s">
        <v>133</v>
      </c>
      <c r="H119" s="12">
        <v>156208</v>
      </c>
      <c r="L119" s="12">
        <f>SUM(H119:K119)</f>
        <v>156208</v>
      </c>
      <c r="M119" s="12">
        <v>85942</v>
      </c>
      <c r="N119" s="12">
        <f>L119-M119</f>
        <v>70266</v>
      </c>
      <c r="O119" t="s">
        <v>327</v>
      </c>
    </row>
    <row r="120" spans="1:15" x14ac:dyDescent="0.25">
      <c r="A120" s="1"/>
      <c r="B120" s="2"/>
      <c r="C120" s="1"/>
      <c r="D120" s="1"/>
      <c r="E120" s="9"/>
    </row>
    <row r="121" spans="1:15" x14ac:dyDescent="0.25">
      <c r="A121" s="1"/>
      <c r="B121" s="2"/>
      <c r="C121" s="1" t="s">
        <v>309</v>
      </c>
      <c r="D121" s="1" t="s">
        <v>0</v>
      </c>
      <c r="E121" s="9" t="s">
        <v>134</v>
      </c>
      <c r="F121" t="s">
        <v>9</v>
      </c>
      <c r="G121" t="s">
        <v>135</v>
      </c>
      <c r="H121" s="12">
        <v>977038</v>
      </c>
    </row>
    <row r="122" spans="1:15" x14ac:dyDescent="0.25">
      <c r="A122" s="1"/>
      <c r="B122" s="2"/>
      <c r="C122" s="1"/>
      <c r="D122" s="1"/>
      <c r="E122" s="9"/>
      <c r="F122" t="s">
        <v>9</v>
      </c>
      <c r="G122" t="s">
        <v>136</v>
      </c>
      <c r="H122" s="12">
        <v>909011</v>
      </c>
    </row>
    <row r="123" spans="1:15" x14ac:dyDescent="0.25">
      <c r="A123" s="1"/>
      <c r="B123" s="2"/>
      <c r="C123" s="1"/>
      <c r="D123" s="1"/>
      <c r="E123" s="9"/>
      <c r="F123" t="s">
        <v>9</v>
      </c>
      <c r="G123" t="s">
        <v>137</v>
      </c>
      <c r="H123" s="12">
        <v>1032594</v>
      </c>
      <c r="O123" t="s">
        <v>289</v>
      </c>
    </row>
    <row r="124" spans="1:15" x14ac:dyDescent="0.25">
      <c r="A124" s="1"/>
      <c r="B124" s="2"/>
      <c r="C124" s="1"/>
      <c r="D124" s="1"/>
      <c r="E124" s="9"/>
      <c r="F124" t="s">
        <v>9</v>
      </c>
      <c r="G124" t="s">
        <v>138</v>
      </c>
      <c r="H124" s="12">
        <v>167467</v>
      </c>
      <c r="O124" t="s">
        <v>289</v>
      </c>
    </row>
    <row r="125" spans="1:15" x14ac:dyDescent="0.25">
      <c r="A125" s="1"/>
      <c r="B125" s="2"/>
      <c r="C125" s="1"/>
      <c r="D125" s="1"/>
      <c r="E125" s="9"/>
      <c r="F125" t="s">
        <v>9</v>
      </c>
      <c r="G125" t="s">
        <v>139</v>
      </c>
      <c r="H125" s="12">
        <v>162463</v>
      </c>
      <c r="O125" t="s">
        <v>289</v>
      </c>
    </row>
    <row r="126" spans="1:15" x14ac:dyDescent="0.25">
      <c r="A126" s="1"/>
      <c r="B126" s="2"/>
      <c r="C126" s="1"/>
      <c r="D126" s="1"/>
      <c r="E126" s="9"/>
      <c r="F126" t="s">
        <v>9</v>
      </c>
      <c r="G126" t="s">
        <v>140</v>
      </c>
      <c r="H126" s="12">
        <v>961346</v>
      </c>
      <c r="O126" t="s">
        <v>289</v>
      </c>
    </row>
    <row r="127" spans="1:15" x14ac:dyDescent="0.25">
      <c r="A127" s="1"/>
      <c r="B127" s="2"/>
      <c r="C127" s="1"/>
      <c r="D127" s="1"/>
      <c r="E127" s="9"/>
      <c r="F127" t="s">
        <v>9</v>
      </c>
      <c r="G127" t="s">
        <v>141</v>
      </c>
      <c r="H127" s="12">
        <v>965550</v>
      </c>
      <c r="O127" t="s">
        <v>289</v>
      </c>
    </row>
    <row r="128" spans="1:15" x14ac:dyDescent="0.25">
      <c r="A128" s="1"/>
      <c r="B128" s="2"/>
      <c r="C128" s="1"/>
      <c r="D128" s="1"/>
      <c r="E128" s="9"/>
      <c r="F128" t="s">
        <v>9</v>
      </c>
      <c r="G128" t="s">
        <v>142</v>
      </c>
      <c r="H128" s="12">
        <v>949440</v>
      </c>
      <c r="O128" t="s">
        <v>289</v>
      </c>
    </row>
    <row r="129" spans="1:15" x14ac:dyDescent="0.25">
      <c r="A129" s="1"/>
      <c r="B129" s="2"/>
      <c r="C129" s="1"/>
      <c r="D129" s="1"/>
      <c r="E129" s="9"/>
      <c r="F129" t="s">
        <v>48</v>
      </c>
      <c r="G129" t="s">
        <v>143</v>
      </c>
      <c r="I129" s="12">
        <v>1290033</v>
      </c>
      <c r="J129" s="12">
        <v>452872</v>
      </c>
      <c r="O129" t="s">
        <v>289</v>
      </c>
    </row>
    <row r="130" spans="1:15" x14ac:dyDescent="0.25">
      <c r="A130" s="1"/>
      <c r="B130" s="2"/>
      <c r="C130" s="1"/>
      <c r="D130" s="1"/>
      <c r="E130" s="9"/>
      <c r="F130" t="s">
        <v>11</v>
      </c>
      <c r="G130" t="s">
        <v>145</v>
      </c>
      <c r="K130" s="17">
        <v>464256</v>
      </c>
      <c r="O130" t="s">
        <v>289</v>
      </c>
    </row>
    <row r="131" spans="1:15" x14ac:dyDescent="0.25">
      <c r="A131" s="1"/>
      <c r="B131" s="2"/>
      <c r="C131" s="1"/>
      <c r="D131" s="1"/>
      <c r="E131" s="9"/>
      <c r="F131" t="s">
        <v>11</v>
      </c>
      <c r="G131" t="s">
        <v>146</v>
      </c>
      <c r="K131" s="17">
        <v>404774</v>
      </c>
      <c r="O131" t="s">
        <v>289</v>
      </c>
    </row>
    <row r="132" spans="1:15" x14ac:dyDescent="0.25">
      <c r="A132" s="1"/>
      <c r="B132" s="2"/>
      <c r="C132" s="1"/>
      <c r="D132" s="1"/>
      <c r="E132" s="9"/>
      <c r="F132" t="s">
        <v>11</v>
      </c>
      <c r="G132" t="s">
        <v>144</v>
      </c>
      <c r="K132" s="17">
        <v>794958</v>
      </c>
      <c r="L132" s="12">
        <f>SUM(H121:K132)</f>
        <v>9531802</v>
      </c>
      <c r="M132" s="12">
        <v>0</v>
      </c>
      <c r="N132" s="12">
        <f>L132-M132</f>
        <v>9531802</v>
      </c>
      <c r="O132" t="s">
        <v>289</v>
      </c>
    </row>
    <row r="133" spans="1:15" x14ac:dyDescent="0.25">
      <c r="A133" s="1"/>
      <c r="B133" s="2"/>
      <c r="C133" s="1"/>
      <c r="D133" s="1"/>
      <c r="E133" s="9"/>
    </row>
    <row r="134" spans="1:15" x14ac:dyDescent="0.25">
      <c r="A134" s="1"/>
      <c r="B134" s="2"/>
      <c r="C134" s="1" t="s">
        <v>149</v>
      </c>
      <c r="D134" s="1" t="s">
        <v>0</v>
      </c>
      <c r="E134" s="9">
        <v>384</v>
      </c>
      <c r="F134" t="s">
        <v>9</v>
      </c>
      <c r="G134" t="s">
        <v>161</v>
      </c>
      <c r="H134" s="12">
        <v>933329</v>
      </c>
    </row>
    <row r="135" spans="1:15" x14ac:dyDescent="0.25">
      <c r="A135" s="1"/>
      <c r="B135" s="2"/>
      <c r="C135" s="1"/>
      <c r="D135" s="1"/>
      <c r="E135" s="9"/>
      <c r="F135" t="s">
        <v>9</v>
      </c>
      <c r="G135" t="s">
        <v>160</v>
      </c>
      <c r="H135" s="12">
        <v>989488</v>
      </c>
    </row>
    <row r="136" spans="1:15" x14ac:dyDescent="0.25">
      <c r="A136" s="1"/>
      <c r="B136" s="2"/>
      <c r="C136" s="1"/>
      <c r="D136" s="1"/>
      <c r="E136" s="9"/>
      <c r="F136" t="s">
        <v>9</v>
      </c>
      <c r="G136" t="s">
        <v>159</v>
      </c>
      <c r="H136" s="12">
        <v>970282</v>
      </c>
    </row>
    <row r="137" spans="1:15" x14ac:dyDescent="0.25">
      <c r="A137" s="1"/>
      <c r="B137" s="2"/>
      <c r="C137" s="1"/>
      <c r="D137" s="1"/>
      <c r="E137" s="9"/>
      <c r="F137" t="s">
        <v>9</v>
      </c>
      <c r="G137" t="s">
        <v>158</v>
      </c>
      <c r="H137" s="12">
        <v>976503</v>
      </c>
    </row>
    <row r="138" spans="1:15" x14ac:dyDescent="0.25">
      <c r="A138" s="1"/>
      <c r="B138" s="2"/>
      <c r="C138" s="1"/>
      <c r="D138" s="1"/>
      <c r="E138" s="9"/>
      <c r="F138" t="s">
        <v>9</v>
      </c>
      <c r="G138" t="s">
        <v>157</v>
      </c>
      <c r="H138" s="12">
        <v>990210</v>
      </c>
    </row>
    <row r="139" spans="1:15" x14ac:dyDescent="0.25">
      <c r="A139" s="1"/>
      <c r="B139" s="2"/>
      <c r="C139" s="1"/>
      <c r="D139" s="1"/>
      <c r="E139" s="9"/>
      <c r="F139" t="s">
        <v>9</v>
      </c>
      <c r="G139" t="s">
        <v>156</v>
      </c>
      <c r="H139" s="12">
        <v>934348</v>
      </c>
    </row>
    <row r="140" spans="1:15" x14ac:dyDescent="0.25">
      <c r="A140" s="1"/>
      <c r="B140" s="2"/>
      <c r="C140" s="1"/>
      <c r="D140" s="1"/>
      <c r="E140" s="9"/>
      <c r="F140" t="s">
        <v>9</v>
      </c>
      <c r="G140" t="s">
        <v>155</v>
      </c>
      <c r="H140" s="12">
        <v>1062609</v>
      </c>
    </row>
    <row r="141" spans="1:15" x14ac:dyDescent="0.25">
      <c r="A141" s="1"/>
      <c r="B141" s="2"/>
      <c r="C141" s="1"/>
      <c r="D141" s="1"/>
      <c r="E141" s="9"/>
      <c r="F141" t="s">
        <v>48</v>
      </c>
      <c r="G141" t="s">
        <v>154</v>
      </c>
      <c r="I141" s="12">
        <v>798761</v>
      </c>
      <c r="J141" s="12">
        <v>195080</v>
      </c>
    </row>
    <row r="142" spans="1:15" x14ac:dyDescent="0.25">
      <c r="A142" s="1"/>
      <c r="B142" s="2"/>
      <c r="C142" s="1"/>
      <c r="D142" s="1"/>
      <c r="E142" s="9"/>
      <c r="F142" t="s">
        <v>48</v>
      </c>
      <c r="G142" t="s">
        <v>153</v>
      </c>
      <c r="I142" s="12">
        <v>784405</v>
      </c>
      <c r="J142" s="12">
        <v>195080</v>
      </c>
    </row>
    <row r="143" spans="1:15" x14ac:dyDescent="0.25">
      <c r="A143" s="1"/>
      <c r="B143" s="2"/>
      <c r="C143" s="1"/>
      <c r="D143" s="1"/>
      <c r="E143" s="9"/>
      <c r="F143" t="s">
        <v>11</v>
      </c>
      <c r="G143" t="s">
        <v>150</v>
      </c>
      <c r="K143" s="12">
        <v>398579</v>
      </c>
    </row>
    <row r="144" spans="1:15" x14ac:dyDescent="0.25">
      <c r="A144" s="1"/>
      <c r="B144" s="2"/>
      <c r="C144" s="1"/>
      <c r="D144" s="1"/>
      <c r="E144" s="9"/>
      <c r="F144" t="s">
        <v>11</v>
      </c>
      <c r="G144" t="s">
        <v>152</v>
      </c>
      <c r="K144" s="17">
        <v>789316</v>
      </c>
    </row>
    <row r="145" spans="1:15" x14ac:dyDescent="0.25">
      <c r="A145" s="1"/>
      <c r="B145" s="2"/>
      <c r="C145" s="1"/>
      <c r="D145" s="1"/>
      <c r="E145" s="9"/>
      <c r="F145" t="s">
        <v>11</v>
      </c>
      <c r="G145" t="s">
        <v>428</v>
      </c>
      <c r="H145" s="17"/>
      <c r="I145" s="17"/>
      <c r="J145" s="17"/>
      <c r="K145" s="17">
        <v>501149</v>
      </c>
    </row>
    <row r="146" spans="1:15" x14ac:dyDescent="0.25">
      <c r="A146" s="1"/>
      <c r="B146" s="2"/>
      <c r="C146" s="1"/>
      <c r="D146" s="1"/>
      <c r="E146" s="9"/>
      <c r="F146" t="s">
        <v>11</v>
      </c>
      <c r="G146" t="s">
        <v>151</v>
      </c>
      <c r="K146" s="17">
        <v>670730</v>
      </c>
      <c r="L146" s="12">
        <f>SUM(H134:K146)</f>
        <v>11189869</v>
      </c>
      <c r="M146" s="12">
        <v>4601231</v>
      </c>
      <c r="N146" s="12">
        <f>L146-M146</f>
        <v>6588638</v>
      </c>
      <c r="O146" t="s">
        <v>320</v>
      </c>
    </row>
    <row r="147" spans="1:15" x14ac:dyDescent="0.25">
      <c r="A147" s="1"/>
      <c r="B147" s="2"/>
      <c r="C147" s="1"/>
      <c r="D147" s="1"/>
      <c r="E147" s="9"/>
    </row>
    <row r="148" spans="1:15" x14ac:dyDescent="0.25">
      <c r="A148" s="1"/>
      <c r="B148" s="2"/>
      <c r="C148" s="1" t="s">
        <v>310</v>
      </c>
      <c r="D148" s="1" t="s">
        <v>0</v>
      </c>
      <c r="E148" s="9">
        <v>385</v>
      </c>
      <c r="F148" t="s">
        <v>9</v>
      </c>
      <c r="G148" t="s">
        <v>167</v>
      </c>
      <c r="H148" s="12">
        <v>1002339</v>
      </c>
    </row>
    <row r="149" spans="1:15" x14ac:dyDescent="0.25">
      <c r="A149" s="1"/>
      <c r="B149" s="2"/>
      <c r="C149" s="1"/>
      <c r="D149" s="1"/>
      <c r="E149" s="9"/>
      <c r="F149" t="s">
        <v>9</v>
      </c>
      <c r="G149" t="s">
        <v>166</v>
      </c>
      <c r="H149" s="12">
        <v>917608</v>
      </c>
    </row>
    <row r="150" spans="1:15" x14ac:dyDescent="0.25">
      <c r="A150" s="1"/>
      <c r="B150" s="2"/>
      <c r="C150" s="1"/>
      <c r="D150" s="1"/>
      <c r="E150" s="9"/>
      <c r="F150" t="s">
        <v>9</v>
      </c>
      <c r="G150" t="s">
        <v>165</v>
      </c>
      <c r="H150" s="12">
        <v>872232</v>
      </c>
    </row>
    <row r="151" spans="1:15" x14ac:dyDescent="0.25">
      <c r="A151" s="1"/>
      <c r="B151" s="2"/>
      <c r="C151" s="1"/>
      <c r="D151" s="1"/>
      <c r="E151" s="9"/>
      <c r="F151" t="s">
        <v>9</v>
      </c>
      <c r="G151" t="s">
        <v>164</v>
      </c>
      <c r="H151" s="12">
        <v>855694</v>
      </c>
    </row>
    <row r="152" spans="1:15" x14ac:dyDescent="0.25">
      <c r="A152" s="1"/>
      <c r="B152" s="2"/>
      <c r="C152" s="1"/>
      <c r="D152" s="1"/>
      <c r="E152" s="9"/>
      <c r="F152" t="s">
        <v>9</v>
      </c>
      <c r="G152" t="s">
        <v>163</v>
      </c>
      <c r="H152" s="12">
        <v>903633</v>
      </c>
    </row>
    <row r="153" spans="1:15" x14ac:dyDescent="0.25">
      <c r="A153" s="1"/>
      <c r="B153" s="2"/>
      <c r="C153" s="1"/>
      <c r="D153" s="1"/>
      <c r="E153" s="9"/>
      <c r="F153" t="s">
        <v>9</v>
      </c>
      <c r="G153" t="s">
        <v>315</v>
      </c>
      <c r="H153" s="12">
        <v>173722</v>
      </c>
    </row>
    <row r="154" spans="1:15" x14ac:dyDescent="0.25">
      <c r="A154" s="1"/>
      <c r="B154" s="2"/>
      <c r="C154" s="1"/>
      <c r="D154" s="1"/>
      <c r="E154" s="9"/>
      <c r="F154" t="s">
        <v>11</v>
      </c>
      <c r="G154" s="60" t="s">
        <v>322</v>
      </c>
      <c r="K154" s="12">
        <v>395348</v>
      </c>
    </row>
    <row r="155" spans="1:15" x14ac:dyDescent="0.25">
      <c r="A155" s="1"/>
      <c r="B155" s="2"/>
      <c r="C155" s="1"/>
      <c r="D155" s="1"/>
      <c r="E155" s="9"/>
      <c r="F155" t="s">
        <v>48</v>
      </c>
      <c r="G155" t="s">
        <v>162</v>
      </c>
      <c r="I155" s="12">
        <v>805939</v>
      </c>
      <c r="J155" s="12">
        <v>195080</v>
      </c>
      <c r="L155" s="12">
        <f>SUM(H148:K155)</f>
        <v>6121595</v>
      </c>
      <c r="M155" s="12">
        <v>7955975</v>
      </c>
      <c r="N155" s="12">
        <v>0</v>
      </c>
      <c r="O155" t="s">
        <v>321</v>
      </c>
    </row>
    <row r="156" spans="1:15" x14ac:dyDescent="0.25">
      <c r="A156" s="1"/>
      <c r="B156" s="2"/>
      <c r="C156" s="1"/>
      <c r="D156" s="1"/>
      <c r="E156" s="9"/>
    </row>
    <row r="157" spans="1:15" ht="45" x14ac:dyDescent="0.25">
      <c r="A157" s="1"/>
      <c r="B157" s="2"/>
      <c r="C157" s="3" t="s">
        <v>253</v>
      </c>
      <c r="D157" s="1" t="s">
        <v>127</v>
      </c>
      <c r="E157" s="9" t="s">
        <v>251</v>
      </c>
      <c r="F157" t="s">
        <v>252</v>
      </c>
      <c r="G157" t="s">
        <v>255</v>
      </c>
      <c r="K157" s="12">
        <v>820027</v>
      </c>
    </row>
    <row r="158" spans="1:15" x14ac:dyDescent="0.25">
      <c r="A158" s="1"/>
      <c r="B158" s="2"/>
      <c r="C158" s="1"/>
      <c r="D158" s="1"/>
      <c r="E158" s="9"/>
      <c r="F158" t="s">
        <v>252</v>
      </c>
      <c r="G158" t="s">
        <v>256</v>
      </c>
      <c r="K158" s="12">
        <v>821886</v>
      </c>
    </row>
    <row r="159" spans="1:15" ht="30" x14ac:dyDescent="0.25">
      <c r="A159" s="1"/>
      <c r="B159" s="2"/>
      <c r="C159" s="1"/>
      <c r="D159" s="1"/>
      <c r="E159" s="9"/>
      <c r="F159" t="s">
        <v>252</v>
      </c>
      <c r="G159" t="s">
        <v>254</v>
      </c>
      <c r="K159" s="12">
        <v>792797</v>
      </c>
      <c r="L159" s="12">
        <f>SUM(K157:K159)</f>
        <v>2434710</v>
      </c>
      <c r="M159" s="12">
        <v>215000</v>
      </c>
      <c r="N159" s="12">
        <f>L159-M159</f>
        <v>2219710</v>
      </c>
      <c r="O159" s="62" t="s">
        <v>299</v>
      </c>
    </row>
    <row r="160" spans="1:15" x14ac:dyDescent="0.25">
      <c r="A160" s="1"/>
      <c r="B160" s="2"/>
      <c r="C160" s="1"/>
      <c r="D160" s="1"/>
      <c r="E160" s="9"/>
    </row>
    <row r="161" spans="1:15" x14ac:dyDescent="0.25">
      <c r="A161" s="1"/>
      <c r="B161" s="2"/>
      <c r="C161" s="1"/>
      <c r="D161" s="1" t="s">
        <v>0</v>
      </c>
      <c r="E161" s="9" t="s">
        <v>257</v>
      </c>
      <c r="F161" t="s">
        <v>252</v>
      </c>
      <c r="G161" t="s">
        <v>258</v>
      </c>
      <c r="K161" s="12">
        <v>802071</v>
      </c>
      <c r="L161" s="12">
        <f>K161</f>
        <v>802071</v>
      </c>
      <c r="M161" s="12">
        <v>0</v>
      </c>
      <c r="N161" s="12">
        <f t="shared" ref="N161:N163" si="0">L161-M161</f>
        <v>802071</v>
      </c>
      <c r="O161" t="s">
        <v>303</v>
      </c>
    </row>
    <row r="162" spans="1:15" x14ac:dyDescent="0.25">
      <c r="A162" s="1"/>
      <c r="B162" s="2"/>
      <c r="C162" s="1"/>
      <c r="D162" s="1"/>
      <c r="E162" s="9"/>
    </row>
    <row r="163" spans="1:15" x14ac:dyDescent="0.25">
      <c r="A163" s="1"/>
      <c r="B163" s="2"/>
      <c r="C163" s="1"/>
      <c r="D163" s="1" t="s">
        <v>0</v>
      </c>
      <c r="E163" s="9" t="s">
        <v>259</v>
      </c>
      <c r="F163" t="s">
        <v>252</v>
      </c>
      <c r="G163" t="s">
        <v>260</v>
      </c>
      <c r="K163" s="12">
        <v>796354</v>
      </c>
      <c r="L163" s="12">
        <f>K163</f>
        <v>796354</v>
      </c>
      <c r="M163" s="12">
        <v>0</v>
      </c>
      <c r="N163" s="12">
        <f t="shared" si="0"/>
        <v>796354</v>
      </c>
      <c r="O163" t="s">
        <v>303</v>
      </c>
    </row>
    <row r="164" spans="1:15" x14ac:dyDescent="0.25">
      <c r="A164" s="1"/>
      <c r="B164" s="2"/>
      <c r="C164" s="1"/>
      <c r="D164" s="1"/>
      <c r="E164" s="9"/>
    </row>
    <row r="165" spans="1:15" x14ac:dyDescent="0.25">
      <c r="A165" s="1" t="s">
        <v>118</v>
      </c>
      <c r="B165" s="2">
        <v>3152</v>
      </c>
      <c r="C165" s="1" t="s">
        <v>119</v>
      </c>
      <c r="D165" s="1" t="s">
        <v>0</v>
      </c>
      <c r="E165" s="9" t="s">
        <v>120</v>
      </c>
      <c r="F165" t="s">
        <v>9</v>
      </c>
      <c r="G165" t="s">
        <v>121</v>
      </c>
      <c r="H165" s="12">
        <v>1216493</v>
      </c>
      <c r="O165" t="s">
        <v>323</v>
      </c>
    </row>
    <row r="166" spans="1:15" x14ac:dyDescent="0.25">
      <c r="F166" t="s">
        <v>9</v>
      </c>
      <c r="G166" t="s">
        <v>122</v>
      </c>
      <c r="H166" s="12">
        <v>1169542</v>
      </c>
      <c r="O166" t="s">
        <v>324</v>
      </c>
    </row>
    <row r="167" spans="1:15" x14ac:dyDescent="0.25">
      <c r="F167" t="s">
        <v>9</v>
      </c>
      <c r="G167" t="s">
        <v>123</v>
      </c>
      <c r="H167" s="12">
        <v>1243849</v>
      </c>
      <c r="L167" s="12">
        <f>SUM(H165:K167)</f>
        <v>3629884</v>
      </c>
      <c r="M167" s="12">
        <v>2659593</v>
      </c>
      <c r="N167" s="12">
        <f>L167-M167</f>
        <v>970291</v>
      </c>
      <c r="O167" t="s">
        <v>325</v>
      </c>
    </row>
    <row r="169" spans="1:15" ht="15.75" thickBot="1" x14ac:dyDescent="0.3">
      <c r="G169" s="1" t="s">
        <v>168</v>
      </c>
      <c r="H169" s="15">
        <f>SUM(H4:H167)</f>
        <v>66777287</v>
      </c>
      <c r="I169" s="15">
        <f>SUM(I4:I168)</f>
        <v>10350805</v>
      </c>
      <c r="J169" s="15">
        <f>SUM(J4:J168)</f>
        <v>2529096</v>
      </c>
      <c r="K169" s="15">
        <f>SUM(K4:K167)</f>
        <v>34329923</v>
      </c>
      <c r="L169" s="13">
        <f>SUM(L4:L168)</f>
        <v>113987111</v>
      </c>
      <c r="M169" s="15">
        <f>SUM(M4:M168)</f>
        <v>26650265</v>
      </c>
      <c r="N169" s="15">
        <f>SUM(N4:N168)</f>
        <v>95279813</v>
      </c>
    </row>
    <row r="170" spans="1:15" ht="15.75" thickTop="1" x14ac:dyDescent="0.25">
      <c r="G170" s="1" t="s">
        <v>242</v>
      </c>
      <c r="L170" s="14">
        <f>-(L169-N169)</f>
        <v>-18707298</v>
      </c>
    </row>
    <row r="171" spans="1:15" ht="16.5" customHeight="1" x14ac:dyDescent="0.25">
      <c r="G171" s="1" t="s">
        <v>243</v>
      </c>
      <c r="L171" s="14">
        <f>-F183</f>
        <v>-12900000</v>
      </c>
    </row>
    <row r="172" spans="1:15" ht="15.75" thickBot="1" x14ac:dyDescent="0.3">
      <c r="G172" s="1" t="s">
        <v>205</v>
      </c>
      <c r="L172" s="15">
        <f>SUM(L169:L171)</f>
        <v>82379813</v>
      </c>
    </row>
    <row r="173" spans="1:15" ht="15.75" thickTop="1" x14ac:dyDescent="0.25">
      <c r="G173" s="1"/>
      <c r="H173" s="53" t="s">
        <v>3</v>
      </c>
      <c r="I173" s="54" t="s">
        <v>4</v>
      </c>
      <c r="J173" s="54" t="s">
        <v>169</v>
      </c>
      <c r="K173" s="54" t="s">
        <v>5</v>
      </c>
    </row>
    <row r="174" spans="1:15" x14ac:dyDescent="0.25">
      <c r="G174" s="1" t="s">
        <v>285</v>
      </c>
      <c r="H174" s="47">
        <f>COUNT(H2:H167)</f>
        <v>70</v>
      </c>
      <c r="I174" s="47">
        <f>COUNT(I2:I167)</f>
        <v>9</v>
      </c>
      <c r="J174" s="47">
        <f>COUNT(J2:J167)</f>
        <v>9</v>
      </c>
      <c r="K174" s="47">
        <f>COUNT(K2:K167)</f>
        <v>61</v>
      </c>
    </row>
    <row r="175" spans="1:15" x14ac:dyDescent="0.25">
      <c r="A175" s="32" t="s">
        <v>236</v>
      </c>
      <c r="F175" s="31" t="s">
        <v>240</v>
      </c>
    </row>
    <row r="176" spans="1:15" x14ac:dyDescent="0.25">
      <c r="A176" t="s">
        <v>237</v>
      </c>
      <c r="F176" s="18">
        <v>300000</v>
      </c>
      <c r="G176" s="8" t="s">
        <v>314</v>
      </c>
      <c r="H176" s="16"/>
      <c r="I176" s="89" t="s">
        <v>351</v>
      </c>
      <c r="J176" s="90"/>
    </row>
    <row r="177" spans="1:12" x14ac:dyDescent="0.25">
      <c r="A177" t="s">
        <v>265</v>
      </c>
      <c r="F177" s="18">
        <v>3000000</v>
      </c>
      <c r="G177" s="8" t="s">
        <v>314</v>
      </c>
      <c r="H177" s="16"/>
      <c r="I177" s="91" t="s">
        <v>352</v>
      </c>
      <c r="J177" s="92"/>
      <c r="K177" s="17"/>
      <c r="L177" s="17"/>
    </row>
    <row r="178" spans="1:12" x14ac:dyDescent="0.25">
      <c r="A178" t="s">
        <v>238</v>
      </c>
      <c r="F178" s="18">
        <v>3000000</v>
      </c>
      <c r="G178" s="8" t="s">
        <v>313</v>
      </c>
      <c r="H178" s="16"/>
    </row>
    <row r="179" spans="1:12" x14ac:dyDescent="0.25">
      <c r="A179" t="s">
        <v>239</v>
      </c>
      <c r="F179" s="18">
        <v>3000000</v>
      </c>
      <c r="G179" s="8" t="s">
        <v>261</v>
      </c>
      <c r="H179" s="16"/>
    </row>
    <row r="180" spans="1:12" x14ac:dyDescent="0.25">
      <c r="A180" t="s">
        <v>295</v>
      </c>
      <c r="F180" s="18">
        <v>300000</v>
      </c>
      <c r="G180" s="8" t="s">
        <v>300</v>
      </c>
    </row>
    <row r="181" spans="1:12" x14ac:dyDescent="0.25">
      <c r="A181" t="s">
        <v>296</v>
      </c>
      <c r="F181" s="18">
        <v>300000</v>
      </c>
      <c r="G181" s="8" t="s">
        <v>300</v>
      </c>
    </row>
    <row r="182" spans="1:12" x14ac:dyDescent="0.25">
      <c r="A182" t="s">
        <v>297</v>
      </c>
      <c r="F182" s="18">
        <v>3000000</v>
      </c>
      <c r="G182" s="8" t="s">
        <v>300</v>
      </c>
    </row>
    <row r="183" spans="1:12" ht="15.75" thickBot="1" x14ac:dyDescent="0.3">
      <c r="B183" s="2" t="s">
        <v>241</v>
      </c>
      <c r="F183" s="33">
        <f>SUM(F176:F182)</f>
        <v>12900000</v>
      </c>
    </row>
    <row r="184" spans="1:12" ht="15.75" thickTop="1" x14ac:dyDescent="0.25">
      <c r="F184" s="18"/>
    </row>
    <row r="185" spans="1:12" x14ac:dyDescent="0.25">
      <c r="A185" s="8" t="s">
        <v>286</v>
      </c>
      <c r="B185" s="8"/>
      <c r="C185" s="8"/>
      <c r="D185" s="8"/>
      <c r="E185" s="8"/>
      <c r="F185" s="8"/>
      <c r="G185" s="8"/>
    </row>
    <row r="186" spans="1:12" x14ac:dyDescent="0.25">
      <c r="A186" s="57" t="s">
        <v>287</v>
      </c>
      <c r="B186" s="56"/>
      <c r="C186" s="56"/>
      <c r="D186" s="56"/>
      <c r="E186" s="56"/>
      <c r="F186" s="56"/>
      <c r="G186" s="56"/>
    </row>
    <row r="188" spans="1:12" x14ac:dyDescent="0.25">
      <c r="A188" s="8" t="s">
        <v>301</v>
      </c>
      <c r="B188" s="63"/>
      <c r="C188" s="8"/>
      <c r="D188" s="8"/>
      <c r="E188" s="64"/>
      <c r="F188" s="8"/>
      <c r="G188" s="8"/>
    </row>
    <row r="189" spans="1:12" x14ac:dyDescent="0.25">
      <c r="A189" s="8" t="s">
        <v>302</v>
      </c>
      <c r="B189" s="63"/>
      <c r="C189" s="8"/>
      <c r="D189" s="8"/>
      <c r="E189" s="64"/>
      <c r="F189" s="8"/>
      <c r="G189" s="8"/>
    </row>
  </sheetData>
  <mergeCells count="1">
    <mergeCell ref="A1:N2"/>
  </mergeCells>
  <pageMargins left="0.7" right="0.7" top="0.75" bottom="0.75" header="0.3" footer="0.3"/>
  <pageSetup scale="57" fitToHeight="0" orientation="landscape" horizontalDpi="300" verticalDpi="300" r:id="rId1"/>
  <headerFooter>
    <oddFooter>&amp;LOrphan Liability Report&amp;CMLCJR, LLC et al.&amp;RPage &amp;P of &amp;N</oddFooter>
  </headerFooter>
  <ignoredErrors>
    <ignoredError sqref="E68:E71 E92 E4:E14 E15:E58 E59 E60:E65" numberStoredAsText="1"/>
    <ignoredError sqref="K16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C60C-4725-4101-900D-7B2B34A0B150}">
  <dimension ref="A1:O16"/>
  <sheetViews>
    <sheetView zoomScale="90" zoomScaleNormal="90" workbookViewId="0">
      <selection sqref="A1:N2"/>
    </sheetView>
  </sheetViews>
  <sheetFormatPr defaultColWidth="36.42578125" defaultRowHeight="15" x14ac:dyDescent="0.25"/>
  <cols>
    <col min="1" max="1" width="24" customWidth="1"/>
    <col min="2" max="2" width="8.7109375" style="67" customWidth="1"/>
    <col min="3" max="3" width="10.28515625" style="67" customWidth="1"/>
    <col min="4" max="4" width="10.5703125" style="67" bestFit="1" customWidth="1"/>
    <col min="5" max="5" width="8.140625" style="67" bestFit="1" customWidth="1"/>
    <col min="6" max="6" width="8.85546875" bestFit="1" customWidth="1"/>
    <col min="7" max="7" width="60.85546875" bestFit="1" customWidth="1"/>
    <col min="8" max="8" width="8.28515625" bestFit="1" customWidth="1"/>
    <col min="9" max="9" width="12.7109375" customWidth="1"/>
    <col min="10" max="10" width="12.5703125" customWidth="1"/>
    <col min="11" max="11" width="12.42578125" style="40" bestFit="1" customWidth="1"/>
    <col min="12" max="12" width="12.5703125" style="40" bestFit="1" customWidth="1"/>
    <col min="13" max="13" width="14" style="40" bestFit="1" customWidth="1"/>
    <col min="14" max="14" width="21.7109375" style="40" bestFit="1" customWidth="1"/>
    <col min="15" max="15" width="108.42578125" customWidth="1"/>
  </cols>
  <sheetData>
    <row r="1" spans="1:15" x14ac:dyDescent="0.25">
      <c r="A1" s="116" t="s">
        <v>437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ht="45" x14ac:dyDescent="0.25">
      <c r="A3" s="6" t="s">
        <v>74</v>
      </c>
      <c r="B3" s="7" t="s">
        <v>73</v>
      </c>
      <c r="C3" s="69" t="s">
        <v>222</v>
      </c>
      <c r="D3" s="69" t="s">
        <v>1</v>
      </c>
      <c r="E3" s="69" t="s">
        <v>220</v>
      </c>
      <c r="F3" s="6" t="s">
        <v>223</v>
      </c>
      <c r="G3" s="6" t="s">
        <v>71</v>
      </c>
      <c r="H3" s="48" t="s">
        <v>3</v>
      </c>
      <c r="I3" s="49" t="s">
        <v>4</v>
      </c>
      <c r="J3" s="49" t="s">
        <v>169</v>
      </c>
      <c r="K3" s="65" t="s">
        <v>5</v>
      </c>
      <c r="L3" s="45" t="s">
        <v>6</v>
      </c>
      <c r="M3" s="10" t="s">
        <v>312</v>
      </c>
      <c r="N3" s="39" t="s">
        <v>8</v>
      </c>
      <c r="O3" s="11" t="s">
        <v>288</v>
      </c>
    </row>
    <row r="4" spans="1:15" x14ac:dyDescent="0.25">
      <c r="A4" t="s">
        <v>304</v>
      </c>
      <c r="B4" s="67">
        <v>2800</v>
      </c>
      <c r="C4" s="44" t="s">
        <v>305</v>
      </c>
      <c r="D4" s="44" t="s">
        <v>127</v>
      </c>
      <c r="E4" s="44" t="s">
        <v>306</v>
      </c>
      <c r="F4" s="67" t="s">
        <v>11</v>
      </c>
      <c r="G4" t="s">
        <v>307</v>
      </c>
      <c r="K4" s="40">
        <v>661229</v>
      </c>
      <c r="L4" s="40">
        <v>661229</v>
      </c>
      <c r="M4" s="40">
        <v>349820</v>
      </c>
      <c r="N4" s="40">
        <f>L4-M4</f>
        <v>311409</v>
      </c>
      <c r="O4" t="s">
        <v>356</v>
      </c>
    </row>
    <row r="5" spans="1:15" x14ac:dyDescent="0.25">
      <c r="C5" s="44" t="s">
        <v>353</v>
      </c>
      <c r="D5" s="44" t="s">
        <v>127</v>
      </c>
      <c r="E5" s="44" t="s">
        <v>354</v>
      </c>
      <c r="F5" s="67" t="s">
        <v>11</v>
      </c>
      <c r="G5" t="s">
        <v>355</v>
      </c>
      <c r="K5" s="40">
        <v>626941</v>
      </c>
      <c r="L5" s="40">
        <f>SUM(H5:K5)</f>
        <v>626941</v>
      </c>
      <c r="M5" s="40">
        <v>605000</v>
      </c>
      <c r="N5" s="40">
        <f>L5-M5</f>
        <v>21941</v>
      </c>
    </row>
    <row r="6" spans="1:15" x14ac:dyDescent="0.25">
      <c r="C6" s="44"/>
      <c r="D6" s="44"/>
      <c r="E6" s="44"/>
      <c r="F6" s="67"/>
    </row>
    <row r="7" spans="1:15" ht="15.75" thickBot="1" x14ac:dyDescent="0.3">
      <c r="G7" s="1" t="s">
        <v>308</v>
      </c>
      <c r="H7" s="70">
        <f>SUM(H4)</f>
        <v>0</v>
      </c>
      <c r="I7" s="70">
        <f>SUM(I4)</f>
        <v>0</v>
      </c>
      <c r="J7" s="70">
        <f>SUM(J4)</f>
        <v>0</v>
      </c>
      <c r="K7" s="66">
        <f>SUM(K4:K5)</f>
        <v>1288170</v>
      </c>
      <c r="L7" s="66">
        <f t="shared" ref="L7:N7" si="0">SUM(L4:L5)</f>
        <v>1288170</v>
      </c>
      <c r="M7" s="66">
        <f t="shared" si="0"/>
        <v>954820</v>
      </c>
      <c r="N7" s="66">
        <f t="shared" si="0"/>
        <v>333350</v>
      </c>
    </row>
    <row r="8" spans="1:15" ht="15.75" thickTop="1" x14ac:dyDescent="0.25">
      <c r="G8" s="1" t="s">
        <v>242</v>
      </c>
      <c r="L8" s="43">
        <f>-M7</f>
        <v>-954820</v>
      </c>
    </row>
    <row r="9" spans="1:15" x14ac:dyDescent="0.25">
      <c r="G9" s="1" t="s">
        <v>243</v>
      </c>
      <c r="L9" s="43">
        <f>-D16</f>
        <v>-300000</v>
      </c>
    </row>
    <row r="10" spans="1:15" ht="15.75" thickBot="1" x14ac:dyDescent="0.3">
      <c r="G10" s="1" t="s">
        <v>205</v>
      </c>
      <c r="L10" s="66">
        <f>SUM(L7:L9)</f>
        <v>33350</v>
      </c>
    </row>
    <row r="11" spans="1:15" ht="15.75" thickTop="1" x14ac:dyDescent="0.25"/>
    <row r="12" spans="1:15" x14ac:dyDescent="0.25">
      <c r="G12" s="1"/>
      <c r="H12" s="53" t="s">
        <v>3</v>
      </c>
      <c r="I12" s="54" t="s">
        <v>4</v>
      </c>
      <c r="J12" s="54" t="s">
        <v>169</v>
      </c>
      <c r="K12" s="54" t="s">
        <v>5</v>
      </c>
    </row>
    <row r="13" spans="1:15" x14ac:dyDescent="0.25">
      <c r="G13" s="1" t="s">
        <v>285</v>
      </c>
      <c r="H13" s="47">
        <f>COUNT(H4)</f>
        <v>0</v>
      </c>
      <c r="I13" s="47">
        <f t="shared" ref="I13:J13" si="1">COUNT(I4)</f>
        <v>0</v>
      </c>
      <c r="J13" s="47">
        <f t="shared" si="1"/>
        <v>0</v>
      </c>
      <c r="K13" s="47">
        <f>COUNT(K4:K5)</f>
        <v>2</v>
      </c>
    </row>
    <row r="15" spans="1:15" x14ac:dyDescent="0.25">
      <c r="A15" s="32" t="s">
        <v>236</v>
      </c>
      <c r="D15" s="31" t="s">
        <v>240</v>
      </c>
    </row>
    <row r="16" spans="1:15" x14ac:dyDescent="0.25">
      <c r="A16" s="118" t="s">
        <v>311</v>
      </c>
      <c r="B16" s="118"/>
      <c r="C16" s="118"/>
      <c r="D16" s="68">
        <v>300000</v>
      </c>
      <c r="E16" s="93" t="s">
        <v>357</v>
      </c>
      <c r="F16" s="93"/>
      <c r="G16" s="93"/>
    </row>
  </sheetData>
  <mergeCells count="2">
    <mergeCell ref="A16:C16"/>
    <mergeCell ref="A1:N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729F-F286-4B97-AA09-B33F6CCB4856}">
  <dimension ref="A1:V57"/>
  <sheetViews>
    <sheetView zoomScaleNormal="100" workbookViewId="0">
      <pane ySplit="3" topLeftCell="A4" activePane="bottomLeft" state="frozen"/>
      <selection activeCell="B1" sqref="B1"/>
      <selection pane="bottomLeft" sqref="A1:N2"/>
    </sheetView>
  </sheetViews>
  <sheetFormatPr defaultColWidth="22.28515625" defaultRowHeight="15" x14ac:dyDescent="0.25"/>
  <cols>
    <col min="1" max="1" width="21.85546875" customWidth="1"/>
    <col min="2" max="2" width="7.85546875" bestFit="1" customWidth="1"/>
    <col min="3" max="3" width="8.7109375" bestFit="1" customWidth="1"/>
    <col min="4" max="4" width="9.85546875" style="67" bestFit="1" customWidth="1"/>
    <col min="5" max="5" width="12.5703125" style="67" bestFit="1" customWidth="1"/>
    <col min="6" max="6" width="15.140625" bestFit="1" customWidth="1"/>
    <col min="7" max="7" width="57.7109375" bestFit="1" customWidth="1"/>
    <col min="8" max="8" width="11.85546875" style="40" bestFit="1" customWidth="1"/>
    <col min="9" max="9" width="13.28515625" style="40" bestFit="1" customWidth="1"/>
    <col min="10" max="10" width="13.5703125" style="40" bestFit="1" customWidth="1"/>
    <col min="11" max="11" width="12.85546875" style="40" bestFit="1" customWidth="1"/>
    <col min="12" max="12" width="13.5703125" style="24" bestFit="1" customWidth="1"/>
    <col min="13" max="13" width="14" style="40" bestFit="1" customWidth="1"/>
    <col min="14" max="14" width="11.140625" style="40" bestFit="1" customWidth="1"/>
    <col min="18" max="18" width="22.28515625" style="70"/>
  </cols>
  <sheetData>
    <row r="1" spans="1:22" x14ac:dyDescent="0.25">
      <c r="A1" s="116" t="s">
        <v>438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22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22" ht="30" x14ac:dyDescent="0.25">
      <c r="A3" s="6" t="s">
        <v>74</v>
      </c>
      <c r="B3" s="7" t="s">
        <v>73</v>
      </c>
      <c r="C3" s="69" t="s">
        <v>222</v>
      </c>
      <c r="D3" s="69" t="s">
        <v>1</v>
      </c>
      <c r="E3" s="69" t="s">
        <v>220</v>
      </c>
      <c r="F3" s="6" t="s">
        <v>223</v>
      </c>
      <c r="G3" s="6" t="s">
        <v>71</v>
      </c>
      <c r="H3" s="45" t="s">
        <v>3</v>
      </c>
      <c r="I3" s="65" t="s">
        <v>4</v>
      </c>
      <c r="J3" s="65" t="s">
        <v>169</v>
      </c>
      <c r="K3" s="65" t="s">
        <v>5</v>
      </c>
      <c r="L3" s="45" t="s">
        <v>6</v>
      </c>
      <c r="M3" s="45" t="s">
        <v>312</v>
      </c>
      <c r="N3" s="39" t="s">
        <v>410</v>
      </c>
      <c r="O3" s="48"/>
      <c r="P3" s="48"/>
      <c r="Q3" s="48"/>
      <c r="R3" s="94"/>
      <c r="S3" s="95"/>
      <c r="T3" s="45"/>
      <c r="U3" s="94"/>
      <c r="V3" s="94"/>
    </row>
    <row r="4" spans="1:22" x14ac:dyDescent="0.25">
      <c r="A4" s="1" t="s">
        <v>359</v>
      </c>
      <c r="B4" s="2">
        <v>3368</v>
      </c>
      <c r="C4" s="1" t="s">
        <v>360</v>
      </c>
      <c r="D4" s="44" t="s">
        <v>0</v>
      </c>
      <c r="E4" s="2">
        <v>353</v>
      </c>
      <c r="F4" t="s">
        <v>252</v>
      </c>
      <c r="G4" t="s">
        <v>361</v>
      </c>
      <c r="K4" s="40">
        <v>560476</v>
      </c>
    </row>
    <row r="5" spans="1:22" x14ac:dyDescent="0.25">
      <c r="F5" t="s">
        <v>252</v>
      </c>
      <c r="G5" t="s">
        <v>362</v>
      </c>
      <c r="K5" s="40">
        <v>564865</v>
      </c>
    </row>
    <row r="6" spans="1:22" x14ac:dyDescent="0.25">
      <c r="F6" t="s">
        <v>252</v>
      </c>
      <c r="G6" t="s">
        <v>363</v>
      </c>
      <c r="K6" s="40">
        <v>951922</v>
      </c>
    </row>
    <row r="7" spans="1:22" x14ac:dyDescent="0.25">
      <c r="F7" t="s">
        <v>252</v>
      </c>
      <c r="G7" t="s">
        <v>364</v>
      </c>
      <c r="K7" s="40">
        <v>429716</v>
      </c>
    </row>
    <row r="8" spans="1:22" x14ac:dyDescent="0.25">
      <c r="A8" s="101"/>
      <c r="F8" t="s">
        <v>252</v>
      </c>
      <c r="G8" t="s">
        <v>365</v>
      </c>
      <c r="K8" s="40">
        <v>471710</v>
      </c>
    </row>
    <row r="9" spans="1:22" x14ac:dyDescent="0.25">
      <c r="A9" s="101"/>
      <c r="F9" t="s">
        <v>252</v>
      </c>
      <c r="G9" t="s">
        <v>366</v>
      </c>
      <c r="K9" s="40">
        <v>462937</v>
      </c>
    </row>
    <row r="10" spans="1:22" x14ac:dyDescent="0.25">
      <c r="F10" t="s">
        <v>252</v>
      </c>
      <c r="G10" t="s">
        <v>367</v>
      </c>
      <c r="K10" s="40">
        <v>436240</v>
      </c>
    </row>
    <row r="11" spans="1:22" ht="29.25" customHeight="1" x14ac:dyDescent="0.25">
      <c r="F11" s="60" t="s">
        <v>252</v>
      </c>
      <c r="G11" s="60" t="s">
        <v>389</v>
      </c>
      <c r="H11" s="102"/>
      <c r="K11" s="68">
        <v>458950</v>
      </c>
      <c r="O11" s="119" t="s">
        <v>409</v>
      </c>
      <c r="P11" s="119"/>
      <c r="Q11" s="119"/>
      <c r="R11" s="119"/>
      <c r="S11" s="119"/>
      <c r="T11" s="119"/>
      <c r="U11" s="119"/>
    </row>
    <row r="12" spans="1:22" ht="32.25" customHeight="1" x14ac:dyDescent="0.25">
      <c r="F12" s="60" t="s">
        <v>175</v>
      </c>
      <c r="G12" s="60" t="s">
        <v>390</v>
      </c>
      <c r="H12" s="106">
        <v>938939</v>
      </c>
      <c r="L12" s="24">
        <f>SUM(H4:K12)</f>
        <v>5275755</v>
      </c>
      <c r="M12" s="40">
        <v>19100898</v>
      </c>
      <c r="N12" s="40">
        <v>0</v>
      </c>
      <c r="O12" s="119" t="s">
        <v>408</v>
      </c>
      <c r="P12" s="119"/>
      <c r="Q12" s="119"/>
      <c r="R12" s="119"/>
      <c r="S12" s="119"/>
      <c r="T12" s="119"/>
      <c r="U12" s="119"/>
    </row>
    <row r="14" spans="1:22" x14ac:dyDescent="0.25">
      <c r="C14" s="1" t="s">
        <v>368</v>
      </c>
      <c r="D14" s="44" t="s">
        <v>0</v>
      </c>
      <c r="E14" s="2">
        <v>693</v>
      </c>
      <c r="F14" t="s">
        <v>175</v>
      </c>
      <c r="G14" t="s">
        <v>369</v>
      </c>
      <c r="H14" s="40">
        <v>1052319</v>
      </c>
      <c r="L14" s="24">
        <f>SUM(H14:K14)</f>
        <v>1052319</v>
      </c>
      <c r="M14" s="40">
        <v>2195000</v>
      </c>
      <c r="N14" s="40">
        <v>0</v>
      </c>
    </row>
    <row r="16" spans="1:22" x14ac:dyDescent="0.25">
      <c r="C16" s="1" t="s">
        <v>360</v>
      </c>
      <c r="D16" s="44" t="s">
        <v>0</v>
      </c>
      <c r="E16" s="2">
        <v>694</v>
      </c>
      <c r="F16" t="s">
        <v>252</v>
      </c>
      <c r="G16" t="s">
        <v>370</v>
      </c>
      <c r="K16" s="40">
        <v>493686</v>
      </c>
      <c r="O16" s="56"/>
    </row>
    <row r="17" spans="3:19" x14ac:dyDescent="0.25">
      <c r="F17" t="s">
        <v>252</v>
      </c>
      <c r="G17" t="s">
        <v>371</v>
      </c>
      <c r="K17" s="40">
        <v>488084</v>
      </c>
    </row>
    <row r="18" spans="3:19" x14ac:dyDescent="0.25">
      <c r="F18" t="s">
        <v>252</v>
      </c>
      <c r="G18" t="s">
        <v>372</v>
      </c>
      <c r="K18" s="40">
        <v>439379</v>
      </c>
    </row>
    <row r="19" spans="3:19" x14ac:dyDescent="0.25">
      <c r="F19" t="s">
        <v>252</v>
      </c>
      <c r="G19" t="s">
        <v>373</v>
      </c>
      <c r="K19" s="40">
        <v>407869</v>
      </c>
    </row>
    <row r="20" spans="3:19" x14ac:dyDescent="0.25">
      <c r="F20" t="s">
        <v>252</v>
      </c>
      <c r="G20" t="s">
        <v>374</v>
      </c>
      <c r="K20" s="40">
        <v>423371</v>
      </c>
    </row>
    <row r="21" spans="3:19" x14ac:dyDescent="0.25">
      <c r="F21" t="s">
        <v>175</v>
      </c>
      <c r="G21" t="s">
        <v>375</v>
      </c>
      <c r="H21" s="40">
        <v>925479</v>
      </c>
    </row>
    <row r="22" spans="3:19" x14ac:dyDescent="0.25">
      <c r="F22" t="s">
        <v>175</v>
      </c>
      <c r="G22" t="s">
        <v>376</v>
      </c>
      <c r="H22" s="40">
        <v>926663</v>
      </c>
    </row>
    <row r="23" spans="3:19" x14ac:dyDescent="0.25">
      <c r="F23" t="s">
        <v>175</v>
      </c>
      <c r="G23" t="s">
        <v>377</v>
      </c>
      <c r="H23" s="40">
        <v>971169</v>
      </c>
      <c r="L23" s="24">
        <f>SUM(H16:K23)</f>
        <v>5075700</v>
      </c>
      <c r="M23" s="40">
        <v>43469288</v>
      </c>
      <c r="N23" s="40">
        <v>0</v>
      </c>
      <c r="O23" s="62"/>
      <c r="P23" s="62"/>
      <c r="Q23" s="62"/>
      <c r="S23" s="96"/>
    </row>
    <row r="24" spans="3:19" x14ac:dyDescent="0.25">
      <c r="H24"/>
      <c r="I24"/>
      <c r="J24"/>
      <c r="K24"/>
      <c r="L24"/>
      <c r="M24"/>
      <c r="N24"/>
      <c r="O24" s="62"/>
      <c r="P24" s="62"/>
      <c r="Q24" s="62"/>
      <c r="R24" s="97"/>
    </row>
    <row r="25" spans="3:19" x14ac:dyDescent="0.25">
      <c r="C25" s="58" t="s">
        <v>391</v>
      </c>
      <c r="D25" s="107" t="s">
        <v>127</v>
      </c>
      <c r="E25" s="108" t="s">
        <v>392</v>
      </c>
      <c r="F25" s="60" t="s">
        <v>252</v>
      </c>
      <c r="G25" s="60" t="s">
        <v>415</v>
      </c>
      <c r="H25" s="109"/>
      <c r="I25" s="109"/>
      <c r="J25" s="109"/>
      <c r="K25" s="109">
        <v>250000</v>
      </c>
      <c r="L25" s="110">
        <f>SUM(H25:K25)</f>
        <v>250000</v>
      </c>
      <c r="M25" s="109">
        <v>200000</v>
      </c>
      <c r="N25" s="109">
        <f>L25-M25</f>
        <v>50000</v>
      </c>
      <c r="O25" s="62"/>
      <c r="P25" s="62"/>
      <c r="Q25" s="62"/>
      <c r="R25" s="97"/>
    </row>
    <row r="26" spans="3:19" x14ac:dyDescent="0.25">
      <c r="C26" s="1"/>
      <c r="D26" s="44"/>
      <c r="E26" s="2"/>
      <c r="F26" s="111"/>
      <c r="G26" s="111"/>
      <c r="H26" s="112"/>
      <c r="I26" s="112"/>
      <c r="J26" s="112"/>
      <c r="K26" s="112"/>
      <c r="L26" s="113"/>
      <c r="M26" s="112"/>
      <c r="N26" s="112"/>
      <c r="O26" s="62"/>
      <c r="P26" s="62"/>
      <c r="Q26" s="62"/>
      <c r="R26" s="97"/>
    </row>
    <row r="27" spans="3:19" x14ac:dyDescent="0.25">
      <c r="C27" s="58" t="s">
        <v>394</v>
      </c>
      <c r="D27" s="107" t="s">
        <v>127</v>
      </c>
      <c r="E27" s="108" t="s">
        <v>395</v>
      </c>
      <c r="F27" s="60" t="s">
        <v>252</v>
      </c>
      <c r="G27" s="60" t="s">
        <v>416</v>
      </c>
      <c r="H27" s="109"/>
      <c r="I27" s="109"/>
      <c r="J27" s="109"/>
      <c r="K27" s="109">
        <v>250000</v>
      </c>
      <c r="L27" s="110">
        <f>SUM(H27:K27)</f>
        <v>250000</v>
      </c>
      <c r="M27" s="109">
        <v>200000</v>
      </c>
      <c r="N27" s="109">
        <f>L27-M27</f>
        <v>50000</v>
      </c>
      <c r="O27" s="62"/>
      <c r="P27" s="62"/>
      <c r="Q27" s="62"/>
      <c r="R27" s="97"/>
    </row>
    <row r="28" spans="3:19" x14ac:dyDescent="0.25">
      <c r="C28" s="58"/>
      <c r="D28" s="107"/>
      <c r="E28" s="108"/>
      <c r="F28" s="60"/>
      <c r="G28" s="60"/>
      <c r="H28" s="109"/>
      <c r="I28" s="109"/>
      <c r="J28" s="109"/>
      <c r="K28" s="109"/>
      <c r="L28" s="110"/>
      <c r="M28" s="109"/>
      <c r="N28" s="109"/>
      <c r="O28" s="62"/>
      <c r="P28" s="62"/>
      <c r="Q28" s="62"/>
      <c r="R28" s="97"/>
    </row>
    <row r="29" spans="3:19" x14ac:dyDescent="0.25">
      <c r="C29" s="58" t="s">
        <v>397</v>
      </c>
      <c r="D29" s="107" t="s">
        <v>127</v>
      </c>
      <c r="E29" s="108" t="s">
        <v>398</v>
      </c>
      <c r="F29" s="60" t="s">
        <v>252</v>
      </c>
      <c r="G29" s="60" t="s">
        <v>417</v>
      </c>
      <c r="H29" s="109"/>
      <c r="I29" s="109"/>
      <c r="J29" s="109"/>
      <c r="K29" s="109">
        <v>320000</v>
      </c>
      <c r="L29" s="110">
        <f>SUM(H29:K29)</f>
        <v>320000</v>
      </c>
      <c r="M29" s="109">
        <v>200000</v>
      </c>
      <c r="N29" s="109">
        <f>L29-M29</f>
        <v>120000</v>
      </c>
      <c r="O29" s="62"/>
      <c r="P29" s="62"/>
      <c r="Q29" s="62"/>
      <c r="R29" s="97"/>
    </row>
    <row r="30" spans="3:19" x14ac:dyDescent="0.25">
      <c r="C30" s="58"/>
      <c r="D30" s="107"/>
      <c r="E30" s="108"/>
      <c r="F30" s="60"/>
      <c r="G30" s="60"/>
      <c r="H30" s="109"/>
      <c r="I30" s="109"/>
      <c r="J30" s="109"/>
      <c r="K30" s="109"/>
      <c r="L30" s="110"/>
      <c r="M30" s="109"/>
      <c r="N30" s="109"/>
      <c r="O30" s="62"/>
      <c r="P30" s="62"/>
      <c r="Q30" s="62"/>
      <c r="R30" s="97"/>
    </row>
    <row r="31" spans="3:19" x14ac:dyDescent="0.25">
      <c r="C31" s="58" t="s">
        <v>391</v>
      </c>
      <c r="D31" s="107" t="s">
        <v>127</v>
      </c>
      <c r="E31" s="108" t="s">
        <v>400</v>
      </c>
      <c r="F31" s="60" t="s">
        <v>252</v>
      </c>
      <c r="G31" s="60" t="s">
        <v>418</v>
      </c>
      <c r="H31" s="109"/>
      <c r="I31" s="109"/>
      <c r="J31" s="109"/>
      <c r="K31" s="109">
        <v>300000</v>
      </c>
      <c r="L31" s="110">
        <f>SUM(H31:K31)</f>
        <v>300000</v>
      </c>
      <c r="M31" s="109">
        <v>200000</v>
      </c>
      <c r="N31" s="109">
        <f>L31-M31</f>
        <v>100000</v>
      </c>
      <c r="O31" s="62"/>
      <c r="P31" s="62"/>
      <c r="Q31" s="62"/>
      <c r="R31" s="97"/>
    </row>
    <row r="32" spans="3:19" x14ac:dyDescent="0.25">
      <c r="C32" s="58"/>
      <c r="D32" s="107"/>
      <c r="E32" s="108"/>
      <c r="F32" s="60"/>
      <c r="G32" s="60"/>
      <c r="H32" s="109"/>
      <c r="I32" s="109"/>
      <c r="J32" s="109"/>
      <c r="K32" s="109"/>
      <c r="L32" s="110"/>
      <c r="M32" s="109"/>
      <c r="N32" s="109"/>
      <c r="O32" s="62"/>
      <c r="P32" s="62"/>
      <c r="Q32" s="62"/>
      <c r="R32" s="97"/>
    </row>
    <row r="33" spans="1:18" x14ac:dyDescent="0.25">
      <c r="C33" s="58" t="s">
        <v>391</v>
      </c>
      <c r="D33" s="107" t="s">
        <v>127</v>
      </c>
      <c r="E33" s="108" t="s">
        <v>402</v>
      </c>
      <c r="F33" s="60" t="s">
        <v>252</v>
      </c>
      <c r="G33" s="60" t="s">
        <v>419</v>
      </c>
      <c r="H33" s="109"/>
      <c r="I33" s="109"/>
      <c r="J33" s="109"/>
      <c r="K33" s="109">
        <v>300000</v>
      </c>
      <c r="L33" s="110">
        <f>SUM(H33:K33)</f>
        <v>300000</v>
      </c>
      <c r="M33" s="109">
        <v>200000</v>
      </c>
      <c r="N33" s="109">
        <f>L33-M33</f>
        <v>100000</v>
      </c>
      <c r="O33" s="62"/>
      <c r="P33" s="62"/>
      <c r="Q33" s="62"/>
      <c r="R33" s="97"/>
    </row>
    <row r="34" spans="1:18" x14ac:dyDescent="0.25">
      <c r="C34" s="58"/>
      <c r="D34" s="107"/>
      <c r="E34" s="108"/>
      <c r="F34" s="60"/>
      <c r="G34" s="60"/>
      <c r="H34" s="109"/>
      <c r="I34" s="109"/>
      <c r="J34" s="109"/>
      <c r="K34" s="109"/>
      <c r="L34" s="110"/>
      <c r="M34" s="109"/>
      <c r="N34" s="109"/>
      <c r="O34" s="62"/>
      <c r="P34" s="62"/>
      <c r="Q34" s="62"/>
      <c r="R34" s="97"/>
    </row>
    <row r="35" spans="1:18" x14ac:dyDescent="0.25">
      <c r="C35" s="58" t="s">
        <v>391</v>
      </c>
      <c r="D35" s="107" t="s">
        <v>127</v>
      </c>
      <c r="E35" s="108" t="s">
        <v>404</v>
      </c>
      <c r="F35" t="s">
        <v>252</v>
      </c>
      <c r="G35" t="s">
        <v>420</v>
      </c>
      <c r="K35" s="40">
        <v>250000</v>
      </c>
      <c r="L35" s="24">
        <f>SUM(H35:K35)</f>
        <v>250000</v>
      </c>
      <c r="M35" s="40">
        <v>200000</v>
      </c>
      <c r="N35" s="40">
        <f>L35-M35</f>
        <v>50000</v>
      </c>
      <c r="O35" s="62"/>
      <c r="P35" s="62"/>
      <c r="Q35" s="62"/>
      <c r="R35" s="97"/>
    </row>
    <row r="36" spans="1:18" x14ac:dyDescent="0.25">
      <c r="O36" s="62"/>
      <c r="P36" s="62"/>
      <c r="Q36" s="62"/>
      <c r="R36" s="97"/>
    </row>
    <row r="37" spans="1:18" x14ac:dyDescent="0.25">
      <c r="C37" s="58" t="s">
        <v>394</v>
      </c>
      <c r="D37" s="107" t="s">
        <v>127</v>
      </c>
      <c r="E37" s="108" t="s">
        <v>406</v>
      </c>
      <c r="F37" t="s">
        <v>252</v>
      </c>
      <c r="G37" t="s">
        <v>421</v>
      </c>
      <c r="K37" s="40">
        <v>470000</v>
      </c>
      <c r="L37" s="24">
        <f>SUM(H37:K37)</f>
        <v>470000</v>
      </c>
      <c r="M37" s="40">
        <v>200000</v>
      </c>
      <c r="N37" s="40">
        <f>L37-M37</f>
        <v>270000</v>
      </c>
      <c r="O37" s="62"/>
      <c r="P37" s="62"/>
      <c r="Q37" s="62"/>
      <c r="R37" s="97"/>
    </row>
    <row r="39" spans="1:18" x14ac:dyDescent="0.25">
      <c r="G39" s="1" t="s">
        <v>168</v>
      </c>
      <c r="H39" s="42">
        <f t="shared" ref="H39:N39" si="0">SUM(H4:H37)</f>
        <v>4814569</v>
      </c>
      <c r="I39" s="42">
        <f t="shared" si="0"/>
        <v>0</v>
      </c>
      <c r="J39" s="42">
        <f t="shared" si="0"/>
        <v>0</v>
      </c>
      <c r="K39" s="42">
        <f t="shared" si="0"/>
        <v>8729205</v>
      </c>
      <c r="L39" s="42">
        <f t="shared" si="0"/>
        <v>13543774</v>
      </c>
      <c r="M39" s="42">
        <f t="shared" si="0"/>
        <v>66165186</v>
      </c>
      <c r="N39" s="42">
        <f t="shared" si="0"/>
        <v>740000</v>
      </c>
    </row>
    <row r="40" spans="1:18" x14ac:dyDescent="0.25">
      <c r="G40" s="1" t="s">
        <v>242</v>
      </c>
      <c r="L40" s="98">
        <f>-SUM(L12+L14+L23+M25+M27+M29+M31+M33+M35+M37)</f>
        <v>-12803774</v>
      </c>
    </row>
    <row r="41" spans="1:18" x14ac:dyDescent="0.25">
      <c r="G41" s="1" t="s">
        <v>422</v>
      </c>
      <c r="L41" s="98">
        <f>-(L39+L40)</f>
        <v>-740000</v>
      </c>
    </row>
    <row r="42" spans="1:18" ht="15.75" thickBot="1" x14ac:dyDescent="0.3">
      <c r="G42" s="1" t="s">
        <v>205</v>
      </c>
      <c r="L42" s="99">
        <f>SUM(L39:L41)</f>
        <v>0</v>
      </c>
    </row>
    <row r="43" spans="1:18" ht="15.75" thickTop="1" x14ac:dyDescent="0.25"/>
    <row r="44" spans="1:18" x14ac:dyDescent="0.25">
      <c r="A44" s="32" t="s">
        <v>236</v>
      </c>
      <c r="E44" s="31" t="s">
        <v>240</v>
      </c>
    </row>
    <row r="45" spans="1:18" x14ac:dyDescent="0.25">
      <c r="A45" t="s">
        <v>378</v>
      </c>
      <c r="E45" s="68">
        <v>3000000</v>
      </c>
      <c r="H45" s="53" t="s">
        <v>3</v>
      </c>
      <c r="I45" s="54" t="s">
        <v>4</v>
      </c>
      <c r="J45" s="54" t="s">
        <v>169</v>
      </c>
      <c r="K45" s="54" t="s">
        <v>5</v>
      </c>
    </row>
    <row r="46" spans="1:18" x14ac:dyDescent="0.25">
      <c r="A46" t="s">
        <v>414</v>
      </c>
      <c r="E46" s="68">
        <v>300000</v>
      </c>
      <c r="H46" s="47">
        <f>COUNT(H4:H38)</f>
        <v>5</v>
      </c>
      <c r="I46" s="47">
        <f>COUNT(I4:I37)</f>
        <v>0</v>
      </c>
      <c r="J46" s="47">
        <f>COUNT(J4:J37)</f>
        <v>0</v>
      </c>
      <c r="K46" s="47">
        <v>20</v>
      </c>
    </row>
    <row r="51" spans="3:7" x14ac:dyDescent="0.25">
      <c r="C51" s="103" t="s">
        <v>391</v>
      </c>
      <c r="D51" s="104" t="s">
        <v>127</v>
      </c>
      <c r="E51" s="104" t="s">
        <v>392</v>
      </c>
      <c r="F51" s="103" t="s">
        <v>252</v>
      </c>
      <c r="G51" s="103" t="s">
        <v>393</v>
      </c>
    </row>
    <row r="52" spans="3:7" x14ac:dyDescent="0.25">
      <c r="C52" s="103" t="s">
        <v>394</v>
      </c>
      <c r="D52" s="104" t="s">
        <v>127</v>
      </c>
      <c r="E52" s="104" t="s">
        <v>395</v>
      </c>
      <c r="F52" s="103" t="s">
        <v>252</v>
      </c>
      <c r="G52" s="103" t="s">
        <v>396</v>
      </c>
    </row>
    <row r="53" spans="3:7" x14ac:dyDescent="0.25">
      <c r="C53" s="103" t="s">
        <v>397</v>
      </c>
      <c r="D53" s="104" t="s">
        <v>127</v>
      </c>
      <c r="E53" s="104" t="s">
        <v>398</v>
      </c>
      <c r="F53" s="103" t="s">
        <v>252</v>
      </c>
      <c r="G53" s="103" t="s">
        <v>399</v>
      </c>
    </row>
    <row r="54" spans="3:7" x14ac:dyDescent="0.25">
      <c r="C54" s="103" t="s">
        <v>391</v>
      </c>
      <c r="D54" s="104" t="s">
        <v>127</v>
      </c>
      <c r="E54" s="105" t="s">
        <v>400</v>
      </c>
      <c r="F54" s="103" t="s">
        <v>252</v>
      </c>
      <c r="G54" s="103" t="s">
        <v>401</v>
      </c>
    </row>
    <row r="55" spans="3:7" x14ac:dyDescent="0.25">
      <c r="C55" s="103" t="s">
        <v>391</v>
      </c>
      <c r="D55" s="104" t="s">
        <v>127</v>
      </c>
      <c r="E55" s="105" t="s">
        <v>402</v>
      </c>
      <c r="F55" s="103" t="s">
        <v>252</v>
      </c>
      <c r="G55" s="103" t="s">
        <v>403</v>
      </c>
    </row>
    <row r="56" spans="3:7" x14ac:dyDescent="0.25">
      <c r="C56" s="103" t="s">
        <v>391</v>
      </c>
      <c r="D56" s="104" t="s">
        <v>127</v>
      </c>
      <c r="E56" s="105" t="s">
        <v>404</v>
      </c>
      <c r="F56" s="103" t="s">
        <v>252</v>
      </c>
      <c r="G56" s="103" t="s">
        <v>405</v>
      </c>
    </row>
    <row r="57" spans="3:7" x14ac:dyDescent="0.25">
      <c r="C57" s="103" t="s">
        <v>394</v>
      </c>
      <c r="D57" s="104" t="s">
        <v>127</v>
      </c>
      <c r="E57" s="105" t="s">
        <v>406</v>
      </c>
      <c r="F57" s="103" t="s">
        <v>252</v>
      </c>
      <c r="G57" s="103" t="s">
        <v>407</v>
      </c>
    </row>
  </sheetData>
  <mergeCells count="3">
    <mergeCell ref="A1:N2"/>
    <mergeCell ref="O12:U12"/>
    <mergeCell ref="O11:U11"/>
  </mergeCells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0C7B-09EC-44C8-BFBB-0C01DAD8AEC8}">
  <dimension ref="A1:O13"/>
  <sheetViews>
    <sheetView zoomScale="98" zoomScaleNormal="98" workbookViewId="0">
      <selection sqref="A1:N2"/>
    </sheetView>
  </sheetViews>
  <sheetFormatPr defaultRowHeight="15" x14ac:dyDescent="0.25"/>
  <cols>
    <col min="1" max="1" width="22.140625" bestFit="1" customWidth="1"/>
    <col min="2" max="2" width="7.85546875" bestFit="1" customWidth="1"/>
    <col min="3" max="3" width="8.7109375" bestFit="1" customWidth="1"/>
    <col min="4" max="4" width="5.28515625" bestFit="1" customWidth="1"/>
    <col min="5" max="5" width="14.28515625" bestFit="1" customWidth="1"/>
    <col min="6" max="6" width="8.85546875" bestFit="1" customWidth="1"/>
    <col min="7" max="7" width="42.140625" bestFit="1" customWidth="1"/>
    <col min="8" max="8" width="10.42578125" style="40" bestFit="1" customWidth="1"/>
    <col min="9" max="9" width="13.28515625" style="40" bestFit="1" customWidth="1"/>
    <col min="10" max="10" width="13.5703125" style="40" bestFit="1" customWidth="1"/>
    <col min="11" max="11" width="12.42578125" style="40" bestFit="1" customWidth="1"/>
    <col min="12" max="12" width="11.140625" style="40" bestFit="1" customWidth="1"/>
    <col min="13" max="13" width="13" style="40" bestFit="1" customWidth="1"/>
    <col min="14" max="14" width="12.7109375" style="40" bestFit="1" customWidth="1"/>
    <col min="15" max="15" width="40.5703125" customWidth="1"/>
  </cols>
  <sheetData>
    <row r="1" spans="1:15" x14ac:dyDescent="0.25">
      <c r="A1" s="116" t="s">
        <v>439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ht="60" x14ac:dyDescent="0.25">
      <c r="A3" s="6" t="s">
        <v>74</v>
      </c>
      <c r="B3" s="7" t="s">
        <v>73</v>
      </c>
      <c r="C3" s="69" t="s">
        <v>222</v>
      </c>
      <c r="D3" s="69" t="s">
        <v>1</v>
      </c>
      <c r="E3" s="69" t="s">
        <v>220</v>
      </c>
      <c r="F3" s="6" t="s">
        <v>223</v>
      </c>
      <c r="G3" s="6" t="s">
        <v>71</v>
      </c>
      <c r="H3" s="45" t="s">
        <v>3</v>
      </c>
      <c r="I3" s="65" t="s">
        <v>4</v>
      </c>
      <c r="J3" s="65" t="s">
        <v>169</v>
      </c>
      <c r="K3" s="65" t="s">
        <v>5</v>
      </c>
      <c r="L3" s="45" t="s">
        <v>6</v>
      </c>
      <c r="M3" s="38" t="s">
        <v>312</v>
      </c>
      <c r="N3" s="39" t="s">
        <v>8</v>
      </c>
    </row>
    <row r="4" spans="1:15" ht="30" x14ac:dyDescent="0.25">
      <c r="A4" s="1" t="s">
        <v>423</v>
      </c>
      <c r="B4" s="115">
        <v>2222</v>
      </c>
      <c r="C4" s="1" t="s">
        <v>424</v>
      </c>
      <c r="D4" s="1" t="s">
        <v>0</v>
      </c>
      <c r="E4" s="1" t="s">
        <v>425</v>
      </c>
      <c r="F4" t="s">
        <v>175</v>
      </c>
      <c r="G4" t="s">
        <v>426</v>
      </c>
      <c r="H4" s="40">
        <v>268798</v>
      </c>
      <c r="L4" s="40">
        <f>SUM(H4:K4)</f>
        <v>268798</v>
      </c>
      <c r="M4" s="40">
        <v>150000</v>
      </c>
      <c r="N4" s="40">
        <f>L4-M4</f>
        <v>118798</v>
      </c>
      <c r="O4" s="114" t="s">
        <v>429</v>
      </c>
    </row>
    <row r="6" spans="1:15" ht="15.75" thickBot="1" x14ac:dyDescent="0.3">
      <c r="G6" s="41" t="s">
        <v>168</v>
      </c>
      <c r="H6" s="66">
        <f>SUM(H4:H5)</f>
        <v>268798</v>
      </c>
      <c r="I6" s="66">
        <f t="shared" ref="I6:N6" si="0">SUM(I4:I5)</f>
        <v>0</v>
      </c>
      <c r="J6" s="66">
        <f t="shared" si="0"/>
        <v>0</v>
      </c>
      <c r="K6" s="66">
        <f t="shared" si="0"/>
        <v>0</v>
      </c>
      <c r="L6" s="66">
        <f t="shared" si="0"/>
        <v>268798</v>
      </c>
      <c r="M6" s="66">
        <f t="shared" si="0"/>
        <v>150000</v>
      </c>
      <c r="N6" s="66">
        <f t="shared" si="0"/>
        <v>118798</v>
      </c>
    </row>
    <row r="7" spans="1:15" ht="15.75" thickTop="1" x14ac:dyDescent="0.25">
      <c r="G7" s="1" t="s">
        <v>242</v>
      </c>
      <c r="L7" s="43">
        <f>-(150000)</f>
        <v>-150000</v>
      </c>
      <c r="N7" s="43"/>
    </row>
    <row r="8" spans="1:15" x14ac:dyDescent="0.25">
      <c r="G8" s="1" t="s">
        <v>243</v>
      </c>
      <c r="L8" s="43">
        <v>-118798</v>
      </c>
      <c r="N8" s="43"/>
    </row>
    <row r="9" spans="1:15" ht="15.75" thickBot="1" x14ac:dyDescent="0.3">
      <c r="G9" s="1" t="s">
        <v>205</v>
      </c>
      <c r="L9" s="66">
        <f>SUM(L6:L8)</f>
        <v>0</v>
      </c>
    </row>
    <row r="10" spans="1:15" ht="15.75" thickTop="1" x14ac:dyDescent="0.25"/>
    <row r="11" spans="1:15" x14ac:dyDescent="0.25">
      <c r="A11" s="1" t="s">
        <v>236</v>
      </c>
      <c r="E11" s="31" t="s">
        <v>240</v>
      </c>
      <c r="H11" s="53" t="s">
        <v>3</v>
      </c>
      <c r="I11" s="54" t="s">
        <v>4</v>
      </c>
      <c r="J11" s="54" t="s">
        <v>169</v>
      </c>
      <c r="K11" s="54" t="s">
        <v>5</v>
      </c>
    </row>
    <row r="12" spans="1:15" x14ac:dyDescent="0.25">
      <c r="A12" t="s">
        <v>427</v>
      </c>
      <c r="E12" s="40">
        <v>3000000</v>
      </c>
      <c r="H12" s="47">
        <f>COUNT(H4)</f>
        <v>1</v>
      </c>
      <c r="I12" s="47">
        <f t="shared" ref="I12:K12" si="1">COUNT(I4)</f>
        <v>0</v>
      </c>
      <c r="J12" s="47">
        <f t="shared" si="1"/>
        <v>0</v>
      </c>
      <c r="K12" s="47">
        <f t="shared" si="1"/>
        <v>0</v>
      </c>
    </row>
    <row r="13" spans="1:15" x14ac:dyDescent="0.25">
      <c r="H13" s="70"/>
    </row>
  </sheetData>
  <mergeCells count="1">
    <mergeCell ref="A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Summary</vt:lpstr>
      <vt:lpstr>Bennu O&amp;G</vt:lpstr>
      <vt:lpstr>MIGO</vt:lpstr>
      <vt:lpstr>Anglo-Suisse</vt:lpstr>
      <vt:lpstr>Transworld Exploration</vt:lpstr>
      <vt:lpstr>MLCJR</vt:lpstr>
      <vt:lpstr>Monforte</vt:lpstr>
      <vt:lpstr>Whitney Oil &amp; Gas</vt:lpstr>
      <vt:lpstr>PetroQuest</vt:lpstr>
      <vt:lpstr>Taylor Energy</vt:lpstr>
      <vt:lpstr>Signal Hill</vt:lpstr>
      <vt:lpstr>MLCJR!Print_Area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Hergenreder, Cindy L</dc:creator>
  <cp:lastModifiedBy>Southwick, Randall E</cp:lastModifiedBy>
  <cp:lastPrinted>2024-02-29T19:10:07Z</cp:lastPrinted>
  <dcterms:created xsi:type="dcterms:W3CDTF">2024-02-29T16:57:51Z</dcterms:created>
  <dcterms:modified xsi:type="dcterms:W3CDTF">2026-04-03T14:17:29Z</dcterms:modified>
</cp:coreProperties>
</file>